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10485" windowHeight="7710" tabRatio="1000" firstSheet="1" activeTab="1"/>
  </bookViews>
  <sheets>
    <sheet name="tableaux coûts moyens et Mm" sheetId="1" r:id="rId1"/>
    <sheet name="Couts unitaires" sheetId="2" r:id="rId2"/>
    <sheet name="barême coûts passes à ps 2001 " sheetId="3" r:id="rId3"/>
  </sheets>
  <definedNames>
    <definedName name="_xlnm._FilterDatabase" localSheetId="1" hidden="1">'Couts unitaires'!$A$4:$DK$212</definedName>
  </definedNames>
  <calcPr fullCalcOnLoad="1"/>
</workbook>
</file>

<file path=xl/sharedStrings.xml><?xml version="1.0" encoding="utf-8"?>
<sst xmlns="http://schemas.openxmlformats.org/spreadsheetml/2006/main" count="461" uniqueCount="333">
  <si>
    <t>Syndicat mixte du Clain Sud</t>
  </si>
  <si>
    <t>mesure</t>
  </si>
  <si>
    <t>PU</t>
  </si>
  <si>
    <t>t</t>
  </si>
  <si>
    <t>Enrochement</t>
  </si>
  <si>
    <t>h</t>
  </si>
  <si>
    <t>50/60</t>
  </si>
  <si>
    <t>Piquet chataigner 1,5m</t>
  </si>
  <si>
    <t>unité</t>
  </si>
  <si>
    <t>m2</t>
  </si>
  <si>
    <t>IBGN (12pts)</t>
  </si>
  <si>
    <t>Buldozer (ss chauffeur)</t>
  </si>
  <si>
    <t>Tractopelle (ss chauffeur)</t>
  </si>
  <si>
    <t>Agents</t>
  </si>
  <si>
    <t>Engins</t>
  </si>
  <si>
    <t>Génie végétal</t>
  </si>
  <si>
    <t>Phytoplancton</t>
  </si>
  <si>
    <t xml:space="preserve">La plate </t>
  </si>
  <si>
    <t>Couasnon</t>
  </si>
  <si>
    <t>Seuils</t>
  </si>
  <si>
    <t>Risbernes</t>
  </si>
  <si>
    <t>Aménagement annexes</t>
  </si>
  <si>
    <t>Abreuvoirs</t>
  </si>
  <si>
    <t>Passage à gué</t>
  </si>
  <si>
    <t xml:space="preserve">Alluvionnaire </t>
  </si>
  <si>
    <t>Blocs &gt; 256 mm</t>
  </si>
  <si>
    <t>Diorite trié (PC / BPC)</t>
  </si>
  <si>
    <t>Silex trié (PC / BPC)</t>
  </si>
  <si>
    <t>Calcaire trié (PC / BPC)</t>
  </si>
  <si>
    <t>m3</t>
  </si>
  <si>
    <t>ml</t>
  </si>
  <si>
    <t>Plantation hélophyte</t>
  </si>
  <si>
    <t>Gabions (boite 1/1m + geo))</t>
  </si>
  <si>
    <t>Remblais terreux (fourniture+main d'œuvre)</t>
  </si>
  <si>
    <t>Glaise</t>
  </si>
  <si>
    <t>Rondy</t>
  </si>
  <si>
    <t>Epis/deflecteurs</t>
  </si>
  <si>
    <t>Peigne</t>
  </si>
  <si>
    <t>Vieux Moulin (Blaise)</t>
  </si>
  <si>
    <t>Barrage lieutenant (Blaise)</t>
  </si>
  <si>
    <t>Moulin Barbasse (Blaise)</t>
  </si>
  <si>
    <t>Seuil du oinson (Blaise)</t>
  </si>
  <si>
    <t>moy. Tx Juin 2005</t>
  </si>
  <si>
    <t>u</t>
  </si>
  <si>
    <t>banquettes alternes</t>
  </si>
  <si>
    <t>Lit emboité</t>
  </si>
  <si>
    <t>Sous Berge</t>
  </si>
  <si>
    <t>Blocs dispersés</t>
  </si>
  <si>
    <t>Truchtersheim (2005)</t>
  </si>
  <si>
    <t>ARRA 2003 Bordereau PU (moyenne)</t>
  </si>
  <si>
    <t>Veyle</t>
  </si>
  <si>
    <t>Pelleteuse (chauffeur)</t>
  </si>
  <si>
    <t>Seuil bois</t>
  </si>
  <si>
    <t>Minéraux (avec transport)</t>
  </si>
  <si>
    <t>Couts moyen</t>
  </si>
  <si>
    <t>Mini</t>
  </si>
  <si>
    <t>Min BPCG</t>
  </si>
  <si>
    <t>La Clery</t>
  </si>
  <si>
    <t>hydro concept</t>
  </si>
  <si>
    <t>Macrophyte (IBMR)</t>
  </si>
  <si>
    <t>km</t>
  </si>
  <si>
    <t>Création Ripisylve</t>
  </si>
  <si>
    <t>Max</t>
  </si>
  <si>
    <t>nbre d'entrées</t>
  </si>
  <si>
    <t>Asconit consultant  Agence OUEST 
Tel : 02.51.13.10.81</t>
  </si>
  <si>
    <t>Aquascop</t>
  </si>
  <si>
    <t>Moy. BPCG</t>
  </si>
  <si>
    <t xml:space="preserve">Thermomètre enregistreur HOBO U22 Water Temp Pro V2  </t>
  </si>
  <si>
    <t xml:space="preserve">Piézomètres </t>
  </si>
  <si>
    <t>Pierre de champs (PC)</t>
  </si>
  <si>
    <t>Manuel de restaurationHydromorphologique des cours d'eau. Agence Eau Seine Normandie, 2007</t>
  </si>
  <si>
    <t>Variation des CU :</t>
  </si>
  <si>
    <t>Marsiauge (cher 18)</t>
  </si>
  <si>
    <t>SIAH de la tude</t>
  </si>
  <si>
    <t>Ianesco Chimie</t>
  </si>
  <si>
    <t>Agence de l'eau</t>
  </si>
  <si>
    <t>Bief Chabeau</t>
  </si>
  <si>
    <t>Jacky MARINIER. route de Loches – 37 460 GENILLE/ 02 47 59 54 68 et 06 45 84 08 11.</t>
  </si>
  <si>
    <t>vallee-boutonne: GEODIAG</t>
  </si>
  <si>
    <t>cg79</t>
  </si>
  <si>
    <t>Pompes de prairies</t>
  </si>
  <si>
    <t>%</t>
  </si>
  <si>
    <t>Géotextile bidim</t>
  </si>
  <si>
    <t>Cailloux  (20/60)</t>
  </si>
  <si>
    <t>Epis/deflecteurs rondins bois</t>
  </si>
  <si>
    <t>j</t>
  </si>
  <si>
    <t>La Tourmente (37)</t>
  </si>
  <si>
    <t>Fourchette fiche</t>
  </si>
  <si>
    <t>1° quartile</t>
  </si>
  <si>
    <t>AESN</t>
  </si>
  <si>
    <t>ha</t>
  </si>
  <si>
    <t>Passe à poisson</t>
  </si>
  <si>
    <t>m de chute</t>
  </si>
  <si>
    <t>Arasement d'ouvrage</t>
  </si>
  <si>
    <t>Caches</t>
  </si>
  <si>
    <t>Herbier aquatique</t>
  </si>
  <si>
    <t>Habitats piscicoles</t>
  </si>
  <si>
    <t>Création de ripisylve</t>
  </si>
  <si>
    <t>Divers</t>
  </si>
  <si>
    <t>Ouvrages</t>
  </si>
  <si>
    <t>Terrassement</t>
  </si>
  <si>
    <t>Boudin d'helophyte</t>
  </si>
  <si>
    <t>Agrafes (3/m2)</t>
  </si>
  <si>
    <t>Frayères à truite (lit de graviers)</t>
  </si>
  <si>
    <t>Location pelleteuse</t>
  </si>
  <si>
    <t>&lt; 5m de chute</t>
  </si>
  <si>
    <t>&gt; 5m de chute</t>
  </si>
  <si>
    <t>Cout global</t>
  </si>
  <si>
    <t>Recharge sédimentaire</t>
  </si>
  <si>
    <t>Reméandrage</t>
  </si>
  <si>
    <t>Diversification des écoulements</t>
  </si>
  <si>
    <t>Restauration de gabarit</t>
  </si>
  <si>
    <t>Protection de berges</t>
  </si>
  <si>
    <t>Unité</t>
  </si>
  <si>
    <t>3°quartile</t>
  </si>
  <si>
    <t>Recharge sédimentaire (mat + transport + pose)</t>
  </si>
  <si>
    <t xml:space="preserve">Suivis </t>
  </si>
  <si>
    <t>Dême propriétaire +fédé+sd37</t>
  </si>
  <si>
    <t>3 ouvrages pour 3000 euros</t>
  </si>
  <si>
    <t>Mardereau (37)</t>
  </si>
  <si>
    <t>Arasement de seuil  accompagné recharge épis...</t>
  </si>
  <si>
    <t>Tulle ville (19)</t>
  </si>
  <si>
    <t>Canche à Hesdin</t>
  </si>
  <si>
    <t>1 ouvrage 2m? avec curage</t>
  </si>
  <si>
    <t>1 ouvrage 3m + enrochements etc.</t>
  </si>
  <si>
    <t>Canche 62</t>
  </si>
  <si>
    <t>20 ouvrages avec accompagnements divers</t>
  </si>
  <si>
    <t>Beaume barrage de Fatou (43)</t>
  </si>
  <si>
    <t>1 ouvrage de 6m avec curage et recharge...</t>
  </si>
  <si>
    <t>Javron les chapelles (83)</t>
  </si>
  <si>
    <t>seuil Stalapos Alagnon (15)</t>
  </si>
  <si>
    <t>Arasement de seuil non accompagné</t>
  </si>
  <si>
    <t>1 ouvrage de2.7m</t>
  </si>
  <si>
    <t>1 ouvrage de 14m</t>
  </si>
  <si>
    <t>St Etienne du Vigan Langogne 48</t>
  </si>
  <si>
    <t>L'Aparayrié sur L'Agout (81)</t>
  </si>
  <si>
    <t>1 ouvrage de 6m sans mesures d'accompagnement</t>
  </si>
  <si>
    <t>Maisons Rouges sur la Vienne (37)</t>
  </si>
  <si>
    <t>moulin maurice sur Le Ventron (88)</t>
  </si>
  <si>
    <t>1 ouvrage 2m avec curage</t>
  </si>
  <si>
    <t>1 ouvrage 3.8m par + de 100m</t>
  </si>
  <si>
    <t>clapet sur la Touques à Lisieux (14)</t>
  </si>
  <si>
    <t>1 ouvrage de 1.9m + berges  + parcours CK</t>
  </si>
  <si>
    <t>Touques ouvrages supprimés ou abaissés</t>
  </si>
  <si>
    <t>33 ouvrages arasés, 38 passes à ps</t>
  </si>
  <si>
    <t>seuil Ste Marie sur la Roanne (19)</t>
  </si>
  <si>
    <t>1 seuil de 2m avec stabilisation</t>
  </si>
  <si>
    <t>seuil de Régny sur le Rhins (42)</t>
  </si>
  <si>
    <t xml:space="preserve">1 seuil de 2m </t>
  </si>
  <si>
    <t>seuil de Cussy sur le r de Maria (58)</t>
  </si>
  <si>
    <t>seuil du moulin du Viard sur l'Orne (14)</t>
  </si>
  <si>
    <t>1 seuil de 2m</t>
  </si>
  <si>
    <t>barrage de Kernansquillec sur le Leguer (22)</t>
  </si>
  <si>
    <t>barrage de 15m avec aménagements</t>
  </si>
  <si>
    <t>8 étangs sur la Bildmuehle 57</t>
  </si>
  <si>
    <t>suppression digues d'étang</t>
  </si>
  <si>
    <t>contournement d'étangs</t>
  </si>
  <si>
    <t>étang de Champeau (58)</t>
  </si>
  <si>
    <t>étangs sur bassin du Cousin (58, 89)</t>
  </si>
  <si>
    <t>étang de Gratteloup (41)</t>
  </si>
  <si>
    <t>curage + contournement</t>
  </si>
  <si>
    <t>étang de Saumuehle (67)</t>
  </si>
  <si>
    <t>1 étang</t>
  </si>
  <si>
    <t>étude et opération groupée 3 étangs</t>
  </si>
  <si>
    <t>opération groupée 8 étangs</t>
  </si>
  <si>
    <t>étangs Val des Choues (21)</t>
  </si>
  <si>
    <t>étude et opération groupée 5 étangs + panneau et 1 moine</t>
  </si>
  <si>
    <t>Frayères à brochets</t>
  </si>
  <si>
    <t>Création lit complet</t>
  </si>
  <si>
    <t>La Veyle (01)</t>
  </si>
  <si>
    <t>plan d'eau de Coupeau sur le Vicoin (53)</t>
  </si>
  <si>
    <t>1 ouvrage de1.8m avec recréation de lit</t>
  </si>
  <si>
    <t>coûts curage ts les 10ans : 110000 euros</t>
  </si>
  <si>
    <t>Commentaires</t>
  </si>
  <si>
    <t>rehaussement de lit par seuils + recharge</t>
  </si>
  <si>
    <t>Le Trec 47</t>
  </si>
  <si>
    <t>rehausse + valorisation paysagère + passage mammifères</t>
  </si>
  <si>
    <t>Bonnieure</t>
  </si>
  <si>
    <t>ruisseau de Montvaux (57)</t>
  </si>
  <si>
    <t>ruisseau du Merloz 01</t>
  </si>
  <si>
    <t xml:space="preserve">site urbain </t>
  </si>
  <si>
    <t>site péri urbain</t>
  </si>
  <si>
    <t>Création d'un lit d'étiage par risbermes</t>
  </si>
  <si>
    <t>Le Lange (01)</t>
  </si>
  <si>
    <t>Création d'un lit d'étiage par recharge sédimentaire</t>
  </si>
  <si>
    <t>Création d'un lit d'étiage par génie végétal</t>
  </si>
  <si>
    <t>Clouère CRE 2011</t>
  </si>
  <si>
    <t>l'Hers-Mort 31</t>
  </si>
  <si>
    <t>travaux ponctuels épis retalutage risbermes blocs</t>
  </si>
  <si>
    <t>l'Hermance à Veigy-Foncenex (74)</t>
  </si>
  <si>
    <t>tracé  + génie végétal etc</t>
  </si>
  <si>
    <t>La Drésine et le Rémoray (25)</t>
  </si>
  <si>
    <t>reméandrage avec seuils étanches et bâches... contexte tourbeux</t>
  </si>
  <si>
    <t>Le Drugeon (25)</t>
  </si>
  <si>
    <t>reméandrages et travaux divers (diversification, risbermes, blocs épis etc..</t>
  </si>
  <si>
    <t>76 euros sans les plantations</t>
  </si>
  <si>
    <t>Marolles (37)</t>
  </si>
  <si>
    <t>Remberge (37)</t>
  </si>
  <si>
    <t>Réau (37)</t>
  </si>
  <si>
    <t>berges assez hautes</t>
  </si>
  <si>
    <t>La Clauge (39)</t>
  </si>
  <si>
    <t>reméandrage + bouchons sur anciens drains sans recharge en granulats</t>
  </si>
  <si>
    <t>Vurpillères (25)</t>
  </si>
  <si>
    <t>reméandrage avec bouchons sans recharge : contexte tourbeux</t>
  </si>
  <si>
    <t>Arasement merlons</t>
  </si>
  <si>
    <t>Décapage emprise</t>
  </si>
  <si>
    <t>Coco Geotextile posé</t>
  </si>
  <si>
    <t>La petite Veyle (1)</t>
  </si>
  <si>
    <t>Le Nant de Sion</t>
  </si>
  <si>
    <t>tracé  + génie végétal épis etc</t>
  </si>
  <si>
    <t>Le Steinbaechlein (67)</t>
  </si>
  <si>
    <t>recréation sur l'ancien lit disparu + connexion ZH</t>
  </si>
  <si>
    <t>La Merlue et son marais (39)</t>
  </si>
  <si>
    <t>La Doquette (50)</t>
  </si>
  <si>
    <t>Fauchage</t>
  </si>
  <si>
    <t>recépage</t>
  </si>
  <si>
    <t>Abattage et débroussaillage</t>
  </si>
  <si>
    <t>abattage d'arbres</t>
  </si>
  <si>
    <t>Boutures de saules (fourniture et plantation)</t>
  </si>
  <si>
    <t>Plantation arbuste (fourniture et plantation)</t>
  </si>
  <si>
    <t>Plantation arbres (fourniture et plantation)</t>
  </si>
  <si>
    <t>Souches (fourniture et mise en place)</t>
  </si>
  <si>
    <t>Ensemencement (fourniture et semis)</t>
  </si>
  <si>
    <t>Entretien ripisylve (élagage débroussaillage, abattage)+ embâcle</t>
  </si>
  <si>
    <t xml:space="preserve">Clôtures </t>
  </si>
  <si>
    <t>Destruction maçonnerie</t>
  </si>
  <si>
    <t>Terrassement et évacuation hors site</t>
  </si>
  <si>
    <t>Terrassement et régalage sur site (déblai / remblai)</t>
  </si>
  <si>
    <t>Acquisition foncière</t>
  </si>
  <si>
    <t>Etude préalable CRE (diagnostique DCE sur la masse d'eau, mise à jours des données issues des réseaux si elles ont  plus de 2 ans (IBD, PE, IBMR, IBGN) + état initial sur le site des tx (IBGN,PE,IBD, IBMR) + définition des tx)</t>
  </si>
  <si>
    <t>Diatomées (IBD)</t>
  </si>
  <si>
    <t xml:space="preserve">Pêche électrique bateau </t>
  </si>
  <si>
    <t>Pêche electrique (1 ou 2 anodes)</t>
  </si>
  <si>
    <t>1 seuil 1.9m avec curage, génie végétal etc.</t>
  </si>
  <si>
    <t>dé bétonnage + méandres+ radiers+épis etc.</t>
  </si>
  <si>
    <t>Accès chantier - Matériaux utilisés - couts pétrole (/ transport) - carnet de commande des entreprises</t>
  </si>
  <si>
    <t>Moulin Hâtelettes (blaise)</t>
  </si>
  <si>
    <t>CATER Basse Normandie moy</t>
  </si>
  <si>
    <t>Fédé 17 Bramerit</t>
  </si>
  <si>
    <t>Esvres, AAPPMA Ligueil, dept37</t>
  </si>
  <si>
    <t>passe à ang plots ou balai brosse prix mini</t>
  </si>
  <si>
    <t>1m de chute</t>
  </si>
  <si>
    <t>passe à ang plots ou balai brosse prix maxi</t>
  </si>
  <si>
    <t>références onema dir4 AL</t>
  </si>
  <si>
    <t>Passe à bassins très petit cours d'eau &lt; 1m de chute</t>
  </si>
  <si>
    <t>Passe à bassins grands cours d'eau chute de 1,5 à 2m</t>
  </si>
  <si>
    <t>prix mini</t>
  </si>
  <si>
    <t>prix maxi</t>
  </si>
  <si>
    <t>passe rustique grand cours d'eau</t>
  </si>
  <si>
    <t>rampe enrochée grand cours d'eau</t>
  </si>
  <si>
    <t>trou a l'âne (blaise) 28</t>
  </si>
  <si>
    <t>moulin réveillon (blaise) 28</t>
  </si>
  <si>
    <t>m²</t>
  </si>
  <si>
    <t>Caisson vegétalisé</t>
  </si>
  <si>
    <t>Le "génie végétal" prix mini</t>
  </si>
  <si>
    <t>Le "génie végétal" prix maxi</t>
  </si>
  <si>
    <t>Treillis de coco tissé posé</t>
  </si>
  <si>
    <t>Marcottage</t>
  </si>
  <si>
    <t>Fascinage hélophytes</t>
  </si>
  <si>
    <t>Fascinage saules</t>
  </si>
  <si>
    <t>Tressage saules</t>
  </si>
  <si>
    <t>couche de branchesà rejets</t>
  </si>
  <si>
    <t>lits de plants et plançons</t>
  </si>
  <si>
    <t>m3 de bois</t>
  </si>
  <si>
    <t>Treillage bois</t>
  </si>
  <si>
    <t xml:space="preserve">Epis en blocs </t>
  </si>
  <si>
    <t>U</t>
  </si>
  <si>
    <t>Moulin de Chitré (86)</t>
  </si>
  <si>
    <t>arasement partiel grand barrage</t>
  </si>
  <si>
    <t>La Manse (37) devis Biotec 2007</t>
  </si>
  <si>
    <t>Le  Milleron (45) devis Biotec 2010</t>
  </si>
  <si>
    <t>Installation désinstallationchantier</t>
  </si>
  <si>
    <t>débroussaillage</t>
  </si>
  <si>
    <t>dessouchage</t>
  </si>
  <si>
    <t>Seuils en blocs (fourniture et pose)</t>
  </si>
  <si>
    <t>Passerelle bois (fourniture et pose</t>
  </si>
  <si>
    <t>Garantie suivi arbres</t>
  </si>
  <si>
    <t>Garantie suivi baliveaux</t>
  </si>
  <si>
    <t>Plantation baliveaux (fourniture et plantation)</t>
  </si>
  <si>
    <t>Garantie suivi arbustes</t>
  </si>
  <si>
    <t>Garantie suivi boutures</t>
  </si>
  <si>
    <t>Garantie suivi hélophytes</t>
  </si>
  <si>
    <t>Garantie suivi semis</t>
  </si>
  <si>
    <t>pose de moine fourniture et pose</t>
  </si>
  <si>
    <t>coût 2001 en francs</t>
  </si>
  <si>
    <t>coût 2001 en euros</t>
  </si>
  <si>
    <t>coût actualisé 2010 en euros (avec inflation)</t>
  </si>
  <si>
    <t>http://www.france-inflation.com/calculateur_inflation.php</t>
  </si>
  <si>
    <t>prévision prise en nov 2010 d'une inflation de 1.5% pour l'année 2010</t>
  </si>
  <si>
    <t>Valeur cumulée d'inflation de juillet 2001 à décembre 2010 de 17.6%</t>
  </si>
  <si>
    <t>passes à ralentisseurs</t>
  </si>
  <si>
    <t>pré barrages</t>
  </si>
  <si>
    <t>rivières de contournement</t>
  </si>
  <si>
    <t>passes à bassins</t>
  </si>
  <si>
    <t>ascenseurs</t>
  </si>
  <si>
    <t>premier quartile</t>
  </si>
  <si>
    <t>prix médian</t>
  </si>
  <si>
    <t>prix moyen</t>
  </si>
  <si>
    <t>dernier quartile</t>
  </si>
  <si>
    <t>Références utilisées :</t>
  </si>
  <si>
    <t>Barêmes de coûts passes à poissons synthèse réalisée sur environ 500 passes à poissons</t>
  </si>
  <si>
    <t>Voegtle, B., Pallo, S., Larinier, M. 2001 "coûts des passes à poissons et méthodes constructives" Rapport GHAAPPE MIGADO</t>
  </si>
  <si>
    <r>
      <t>Transformation des coûts en euros actualisés 2010</t>
    </r>
    <r>
      <rPr>
        <sz val="8"/>
        <rFont val="Arial"/>
        <family val="2"/>
      </rPr>
      <t xml:space="preserve"> (ONEMA DIR 4 MB janvier 2011)</t>
    </r>
  </si>
  <si>
    <t>écluse</t>
  </si>
  <si>
    <t>1 200 000 à 12 445 000</t>
  </si>
  <si>
    <r>
      <t>* par m de hauteur de chute total et par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passant dans la passe</t>
    </r>
  </si>
  <si>
    <r>
      <t>coût de l'ouvrage par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 et par m de chute *</t>
    </r>
  </si>
  <si>
    <t>en euros 2010</t>
  </si>
  <si>
    <t>** insuffisance de données pour exploitation statistique</t>
  </si>
  <si>
    <t>rivières de contournement**</t>
  </si>
  <si>
    <t xml:space="preserve">coût unitaire de l'ouvrage </t>
  </si>
  <si>
    <t>coût unitaire de l'ouvrage *</t>
  </si>
  <si>
    <t>* insuffisance de données pour exploitation statistique</t>
  </si>
  <si>
    <t>4 661 à 399 768</t>
  </si>
  <si>
    <t>maxi / mini</t>
  </si>
  <si>
    <t>Clouère (86)</t>
  </si>
  <si>
    <t>Magnerolles (79)</t>
  </si>
  <si>
    <t xml:space="preserve"> /an</t>
  </si>
  <si>
    <t>barrage de Descartes (37)</t>
  </si>
  <si>
    <t>guide entretien des passes à ps Logrami 2007 valeur mini</t>
  </si>
  <si>
    <t>guide entretien des passes à ps Logrami 2008 valeur maxi</t>
  </si>
  <si>
    <t>entretien passe à ps à contraintes faibles (ral fond, tapis brosses)</t>
  </si>
  <si>
    <t>entretien passes à ps à contraintes moyennes (bassins ral plans...)</t>
  </si>
  <si>
    <t>entretien passe à ps à contraintes fortes (ascenseurs, pompage, chambre visio...)</t>
  </si>
  <si>
    <t>Aménagements ponctuels</t>
  </si>
  <si>
    <t>pieux de saules (fourniture et plantation)</t>
  </si>
  <si>
    <t xml:space="preserve">Banquettes helophyte </t>
  </si>
  <si>
    <t>Salaires</t>
  </si>
  <si>
    <t>Techniciens</t>
  </si>
  <si>
    <t>Version provisoire janvier 2011</t>
  </si>
  <si>
    <t>Ecart type</t>
  </si>
  <si>
    <t>Céphons (36)</t>
  </si>
  <si>
    <t>Orfeuil (37)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</si>
</sst>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&quot;Vrai&quot;;&quot;Vrai&quot;;&quot;Faux&quot;"/>
    <numFmt numFmtId="167" formatCode="&quot;Actif&quot;;&quot;Actif&quot;;&quot;Inactif&quot;"/>
    <numFmt numFmtId="168" formatCode="0.00000"/>
    <numFmt numFmtId="169" formatCode="0.0000"/>
    <numFmt numFmtId="170" formatCode="0.000"/>
    <numFmt numFmtId="171" formatCode="0.000000"/>
    <numFmt numFmtId="172" formatCode="#,##0.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Alignment="1">
      <alignment horizontal="left" wrapText="1"/>
    </xf>
    <xf numFmtId="2" fontId="0" fillId="0" borderId="0" xfId="0" applyNumberFormat="1" applyAlignment="1">
      <alignment horizontal="left" wrapText="1"/>
    </xf>
    <xf numFmtId="2" fontId="0" fillId="2" borderId="0" xfId="0" applyNumberFormat="1" applyFill="1" applyAlignment="1">
      <alignment horizontal="left" wrapText="1"/>
    </xf>
    <xf numFmtId="2" fontId="1" fillId="2" borderId="0" xfId="0" applyNumberFormat="1" applyFont="1" applyFill="1" applyAlignment="1">
      <alignment horizontal="left" wrapText="1"/>
    </xf>
    <xf numFmtId="2" fontId="0" fillId="0" borderId="0" xfId="0" applyNumberFormat="1" applyFont="1" applyFill="1" applyAlignment="1">
      <alignment horizontal="left" wrapText="1"/>
    </xf>
    <xf numFmtId="2" fontId="1" fillId="0" borderId="0" xfId="0" applyNumberFormat="1" applyFont="1" applyFill="1" applyAlignment="1">
      <alignment horizontal="left" wrapText="1"/>
    </xf>
    <xf numFmtId="2" fontId="0" fillId="0" borderId="0" xfId="0" applyNumberFormat="1" applyFill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1" fontId="1" fillId="2" borderId="0" xfId="0" applyNumberFormat="1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2" fontId="0" fillId="0" borderId="1" xfId="0" applyNumberFormat="1" applyFont="1" applyBorder="1" applyAlignment="1">
      <alignment horizontal="left" wrapText="1"/>
    </xf>
    <xf numFmtId="2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left" wrapText="1"/>
    </xf>
    <xf numFmtId="2" fontId="0" fillId="0" borderId="0" xfId="0" applyNumberFormat="1" applyBorder="1" applyAlignment="1">
      <alignment horizontal="left" wrapText="1"/>
    </xf>
    <xf numFmtId="2" fontId="1" fillId="2" borderId="0" xfId="0" applyNumberFormat="1" applyFont="1" applyFill="1" applyBorder="1" applyAlignment="1">
      <alignment horizontal="left" wrapText="1"/>
    </xf>
    <xf numFmtId="2" fontId="0" fillId="0" borderId="0" xfId="0" applyNumberFormat="1" applyFill="1" applyBorder="1" applyAlignment="1">
      <alignment horizontal="left" wrapText="1"/>
    </xf>
    <xf numFmtId="2" fontId="0" fillId="2" borderId="0" xfId="0" applyNumberFormat="1" applyFill="1" applyBorder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 shrinkToFit="1"/>
    </xf>
    <xf numFmtId="2" fontId="6" fillId="3" borderId="0" xfId="0" applyNumberFormat="1" applyFont="1" applyFill="1" applyAlignment="1">
      <alignment horizontal="center" wrapText="1" shrinkToFit="1"/>
    </xf>
    <xf numFmtId="1" fontId="6" fillId="3" borderId="0" xfId="0" applyNumberFormat="1" applyFont="1" applyFill="1" applyAlignment="1">
      <alignment horizontal="center" wrapText="1" shrinkToFit="1"/>
    </xf>
    <xf numFmtId="2" fontId="0" fillId="0" borderId="0" xfId="0" applyNumberFormat="1" applyAlignment="1">
      <alignment wrapText="1" shrinkToFit="1"/>
    </xf>
    <xf numFmtId="2" fontId="0" fillId="0" borderId="0" xfId="0" applyNumberFormat="1" applyAlignment="1">
      <alignment horizontal="center" wrapText="1" shrinkToFit="1"/>
    </xf>
    <xf numFmtId="1" fontId="0" fillId="0" borderId="0" xfId="0" applyNumberForma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 shrinkToFit="1"/>
    </xf>
    <xf numFmtId="1" fontId="0" fillId="2" borderId="0" xfId="0" applyNumberFormat="1" applyFill="1" applyAlignment="1">
      <alignment horizontal="center" wrapText="1" shrinkToFit="1"/>
    </xf>
    <xf numFmtId="1" fontId="0" fillId="0" borderId="0" xfId="0" applyNumberFormat="1" applyFill="1" applyAlignment="1">
      <alignment horizontal="center" wrapText="1" shrinkToFit="1"/>
    </xf>
    <xf numFmtId="2" fontId="6" fillId="3" borderId="0" xfId="0" applyNumberFormat="1" applyFont="1" applyFill="1" applyAlignment="1">
      <alignment wrapText="1" shrinkToFit="1"/>
    </xf>
    <xf numFmtId="2" fontId="0" fillId="0" borderId="0" xfId="0" applyNumberFormat="1" applyFill="1" applyAlignment="1">
      <alignment wrapText="1" shrinkToFit="1"/>
    </xf>
    <xf numFmtId="2" fontId="0" fillId="0" borderId="0" xfId="0" applyNumberFormat="1" applyFill="1" applyAlignment="1">
      <alignment horizontal="center" wrapText="1" shrinkToFit="1"/>
    </xf>
    <xf numFmtId="2" fontId="6" fillId="4" borderId="0" xfId="0" applyNumberFormat="1" applyFont="1" applyFill="1" applyAlignment="1">
      <alignment horizontal="center" wrapText="1" shrinkToFit="1"/>
    </xf>
    <xf numFmtId="1" fontId="6" fillId="4" borderId="0" xfId="0" applyNumberFormat="1" applyFont="1" applyFill="1" applyAlignment="1">
      <alignment horizontal="center" wrapText="1" shrinkToFi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2" fontId="0" fillId="2" borderId="0" xfId="0" applyNumberFormat="1" applyFill="1" applyAlignment="1">
      <alignment horizontal="center" wrapText="1"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0" fillId="5" borderId="6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" fontId="0" fillId="0" borderId="9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3" fontId="0" fillId="0" borderId="2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2" fontId="2" fillId="0" borderId="0" xfId="0" applyNumberFormat="1" applyFont="1" applyFill="1" applyAlignment="1">
      <alignment horizontal="left" wrapText="1"/>
    </xf>
    <xf numFmtId="2" fontId="0" fillId="0" borderId="0" xfId="0" applyNumberFormat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18</xdr:row>
      <xdr:rowOff>66675</xdr:rowOff>
    </xdr:from>
    <xdr:to>
      <xdr:col>5</xdr:col>
      <xdr:colOff>647700</xdr:colOff>
      <xdr:row>19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28975" y="3162300"/>
          <a:ext cx="2190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Prix unitaires des ouvrages toutes chutes</a:t>
          </a:r>
        </a:p>
      </xdr:txBody>
    </xdr:sp>
    <xdr:clientData/>
  </xdr:twoCellAnchor>
  <xdr:twoCellAnchor>
    <xdr:from>
      <xdr:col>3</xdr:col>
      <xdr:colOff>571500</xdr:colOff>
      <xdr:row>30</xdr:row>
      <xdr:rowOff>76200</xdr:rowOff>
    </xdr:from>
    <xdr:to>
      <xdr:col>7</xdr:col>
      <xdr:colOff>495300</xdr:colOff>
      <xdr:row>31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33725" y="5314950"/>
          <a:ext cx="3429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Prix unitaires des ouvrages toutes chutes,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 et par m de chute</a:t>
          </a:r>
        </a:p>
      </xdr:txBody>
    </xdr:sp>
    <xdr:clientData/>
  </xdr:twoCellAnchor>
  <xdr:twoCellAnchor>
    <xdr:from>
      <xdr:col>2</xdr:col>
      <xdr:colOff>238125</xdr:colOff>
      <xdr:row>43</xdr:row>
      <xdr:rowOff>57150</xdr:rowOff>
    </xdr:from>
    <xdr:to>
      <xdr:col>8</xdr:col>
      <xdr:colOff>85725</xdr:colOff>
      <xdr:row>44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38325" y="7610475"/>
          <a:ext cx="4962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Prix unitaires des ouvrages de chute inférieure à 2.5m, par 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/s et par m de chute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0"/>
  <sheetViews>
    <sheetView workbookViewId="0" topLeftCell="A134">
      <selection activeCell="B162" sqref="A160:B162"/>
    </sheetView>
  </sheetViews>
  <sheetFormatPr defaultColWidth="11.421875" defaultRowHeight="12.75"/>
  <cols>
    <col min="1" max="1" width="31.7109375" style="28" customWidth="1"/>
    <col min="2" max="2" width="16.7109375" style="29" customWidth="1"/>
    <col min="3" max="3" width="13.8515625" style="29" customWidth="1"/>
    <col min="4" max="5" width="11.421875" style="29" customWidth="1"/>
    <col min="6" max="6" width="15.421875" style="27" customWidth="1"/>
    <col min="7" max="7" width="15.57421875" style="27" customWidth="1"/>
    <col min="8" max="8" width="14.57421875" style="27" customWidth="1"/>
  </cols>
  <sheetData>
    <row r="4" spans="1:8" s="21" customFormat="1" ht="12.75">
      <c r="A4" s="22"/>
      <c r="B4" s="35" t="s">
        <v>113</v>
      </c>
      <c r="C4" s="35" t="str">
        <f>'Couts unitaires'!DC3</f>
        <v>Couts moyen</v>
      </c>
      <c r="D4" s="35" t="str">
        <f>'Couts unitaires'!DD3</f>
        <v>Max</v>
      </c>
      <c r="E4" s="35" t="str">
        <f>'Couts unitaires'!DE3</f>
        <v>Mini</v>
      </c>
      <c r="F4" s="36" t="str">
        <f>'Couts unitaires'!DG3</f>
        <v>1° quartile</v>
      </c>
      <c r="G4" s="36" t="str">
        <f>'Couts unitaires'!DH3</f>
        <v>3°quartile</v>
      </c>
      <c r="H4" s="36" t="str">
        <f>'Couts unitaires'!DI3</f>
        <v>nbre d'entrées</v>
      </c>
    </row>
    <row r="5" spans="1:8" s="21" customFormat="1" ht="12.75">
      <c r="A5" s="32" t="str">
        <f>'Couts unitaires'!B4</f>
        <v>Minéraux (avec transport)</v>
      </c>
      <c r="B5" s="23"/>
      <c r="C5" s="23"/>
      <c r="D5" s="23"/>
      <c r="E5" s="23"/>
      <c r="F5" s="24"/>
      <c r="G5" s="24"/>
      <c r="H5" s="24"/>
    </row>
    <row r="6" spans="1:8" ht="12.75">
      <c r="A6" s="25" t="str">
        <f>'Couts unitaires'!B5</f>
        <v>Alluvionnaire </v>
      </c>
      <c r="B6" s="26" t="str">
        <f>'Couts unitaires'!C5</f>
        <v>t</v>
      </c>
      <c r="C6" s="26">
        <f>'Couts unitaires'!DC5</f>
        <v>18.19333333333333</v>
      </c>
      <c r="D6" s="26">
        <f>'Couts unitaires'!DD5</f>
        <v>25</v>
      </c>
      <c r="E6" s="26">
        <f>'Couts unitaires'!DE5</f>
        <v>12.78</v>
      </c>
      <c r="F6" s="30">
        <f>'Couts unitaires'!DG5</f>
        <v>14.79</v>
      </c>
      <c r="G6" s="30">
        <f>'Couts unitaires'!DH5</f>
        <v>20.9</v>
      </c>
      <c r="H6" s="27">
        <f>'Couts unitaires'!DI5</f>
        <v>3</v>
      </c>
    </row>
    <row r="7" spans="1:8" ht="12.75">
      <c r="A7" s="25" t="str">
        <f>'Couts unitaires'!B6</f>
        <v>Pierre de champs (PC)</v>
      </c>
      <c r="B7" s="26" t="str">
        <f>'Couts unitaires'!C6</f>
        <v>t</v>
      </c>
      <c r="C7" s="26">
        <f>'Couts unitaires'!DC6</f>
        <v>22.53333333333333</v>
      </c>
      <c r="D7" s="26">
        <f>'Couts unitaires'!DD6</f>
        <v>45</v>
      </c>
      <c r="E7" s="26">
        <f>'Couts unitaires'!DE6</f>
        <v>6.6000000000000005</v>
      </c>
      <c r="F7" s="30">
        <f>'Couts unitaires'!DG6</f>
        <v>11.3</v>
      </c>
      <c r="G7" s="30">
        <f>'Couts unitaires'!DH6</f>
        <v>30.5</v>
      </c>
      <c r="H7" s="27">
        <f>'Couts unitaires'!DI6</f>
        <v>3</v>
      </c>
    </row>
    <row r="8" spans="1:8" ht="12.75">
      <c r="A8" s="25" t="str">
        <f>'Couts unitaires'!B7</f>
        <v>Cailloux  (20/60)</v>
      </c>
      <c r="B8" s="26" t="str">
        <f>'Couts unitaires'!C7</f>
        <v>t</v>
      </c>
      <c r="C8" s="26">
        <f>'Couts unitaires'!DC7</f>
        <v>28.7325</v>
      </c>
      <c r="D8" s="26">
        <f>'Couts unitaires'!DD7</f>
        <v>47.93</v>
      </c>
      <c r="E8" s="26">
        <f>'Couts unitaires'!DE7</f>
        <v>14</v>
      </c>
      <c r="F8" s="30">
        <f>'Couts unitaires'!DG7</f>
        <v>22.25</v>
      </c>
      <c r="G8" s="30">
        <f>'Couts unitaires'!DH7</f>
        <v>32.9825</v>
      </c>
      <c r="H8" s="27">
        <f>'Couts unitaires'!DI7</f>
        <v>4</v>
      </c>
    </row>
    <row r="9" spans="1:8" ht="12.75">
      <c r="A9" s="25" t="str">
        <f>'Couts unitaires'!B8</f>
        <v>Diorite trié (PC / BPC)</v>
      </c>
      <c r="B9" s="26" t="str">
        <f>'Couts unitaires'!C8</f>
        <v>t</v>
      </c>
      <c r="C9" s="26">
        <f>'Couts unitaires'!DC8</f>
        <v>12.905000000000001</v>
      </c>
      <c r="D9" s="26">
        <f>'Couts unitaires'!DD8</f>
        <v>14.17</v>
      </c>
      <c r="E9" s="26">
        <f>'Couts unitaires'!DE8</f>
        <v>11.64</v>
      </c>
      <c r="F9" s="30">
        <f>'Couts unitaires'!DG8</f>
        <v>12.2725</v>
      </c>
      <c r="G9" s="30">
        <f>'Couts unitaires'!DH8</f>
        <v>13.5375</v>
      </c>
      <c r="H9" s="27">
        <f>'Couts unitaires'!DI8</f>
        <v>2</v>
      </c>
    </row>
    <row r="10" spans="1:8" ht="12.75">
      <c r="A10" s="25" t="str">
        <f>'Couts unitaires'!B9</f>
        <v>Silex trié (PC / BPC)</v>
      </c>
      <c r="B10" s="26" t="str">
        <f>'Couts unitaires'!C9</f>
        <v>t</v>
      </c>
      <c r="C10" s="26">
        <f>'Couts unitaires'!DC9</f>
        <v>35.45</v>
      </c>
      <c r="D10" s="26">
        <f>'Couts unitaires'!DD9</f>
        <v>35.45</v>
      </c>
      <c r="E10" s="26">
        <f>'Couts unitaires'!DE9</f>
        <v>35.45</v>
      </c>
      <c r="F10" s="30">
        <f>'Couts unitaires'!DG9</f>
        <v>35.45</v>
      </c>
      <c r="G10" s="30">
        <f>'Couts unitaires'!DH9</f>
        <v>35.45</v>
      </c>
      <c r="H10" s="27">
        <f>'Couts unitaires'!DI9</f>
        <v>1</v>
      </c>
    </row>
    <row r="11" spans="1:8" ht="12.75">
      <c r="A11" s="25" t="str">
        <f>'Couts unitaires'!B10</f>
        <v>Calcaire trié (PC / BPC)</v>
      </c>
      <c r="B11" s="26" t="str">
        <f>'Couts unitaires'!C10</f>
        <v>t</v>
      </c>
      <c r="C11" s="26">
        <f>'Couts unitaires'!DC10</f>
        <v>16.3425</v>
      </c>
      <c r="D11" s="26">
        <f>'Couts unitaires'!DD10</f>
        <v>21.5</v>
      </c>
      <c r="E11" s="26">
        <f>'Couts unitaires'!DE10</f>
        <v>14</v>
      </c>
      <c r="F11" s="30">
        <f>'Couts unitaires'!DG10</f>
        <v>14.067499999999999</v>
      </c>
      <c r="G11" s="30">
        <f>'Couts unitaires'!DH10</f>
        <v>17.21</v>
      </c>
      <c r="H11" s="27">
        <f>'Couts unitaires'!DI10</f>
        <v>4</v>
      </c>
    </row>
    <row r="12" spans="1:8" ht="12.75">
      <c r="A12" s="25" t="str">
        <f>'Couts unitaires'!B11</f>
        <v>Blocs &gt; 256 mm</v>
      </c>
      <c r="B12" s="26" t="str">
        <f>'Couts unitaires'!C11</f>
        <v>t</v>
      </c>
      <c r="C12" s="26">
        <f>'Couts unitaires'!DC11</f>
        <v>32.28333333333334</v>
      </c>
      <c r="D12" s="26">
        <f>'Couts unitaires'!DD11</f>
        <v>70</v>
      </c>
      <c r="E12" s="26">
        <f>'Couts unitaires'!DE11</f>
        <v>10.4</v>
      </c>
      <c r="F12" s="30">
        <f>'Couts unitaires'!DG11</f>
        <v>19.5</v>
      </c>
      <c r="G12" s="30">
        <f>'Couts unitaires'!DH11</f>
        <v>41.075</v>
      </c>
      <c r="H12" s="27">
        <f>'Couts unitaires'!DI11</f>
        <v>6</v>
      </c>
    </row>
    <row r="13" spans="1:8" ht="12.75">
      <c r="A13" s="25" t="str">
        <f>'Couts unitaires'!B12</f>
        <v>Enrochement</v>
      </c>
      <c r="B13" s="26" t="str">
        <f>'Couts unitaires'!C12</f>
        <v>t</v>
      </c>
      <c r="C13" s="26">
        <f>'Couts unitaires'!DC12</f>
        <v>45.3575</v>
      </c>
      <c r="D13" s="26">
        <f>'Couts unitaires'!DD12</f>
        <v>144.4</v>
      </c>
      <c r="E13" s="26">
        <f>'Couts unitaires'!DE12</f>
        <v>10</v>
      </c>
      <c r="F13" s="30">
        <f>'Couts unitaires'!DG12</f>
        <v>23.375</v>
      </c>
      <c r="G13" s="30">
        <f>'Couts unitaires'!DH12</f>
        <v>46.14</v>
      </c>
      <c r="H13" s="27">
        <f>'Couts unitaires'!DI12</f>
        <v>8</v>
      </c>
    </row>
    <row r="14" spans="1:8" ht="12.75">
      <c r="A14" s="32" t="str">
        <f>'Couts unitaires'!B14</f>
        <v>Aménagements ponctuels</v>
      </c>
      <c r="B14" s="23"/>
      <c r="C14" s="23"/>
      <c r="D14" s="23"/>
      <c r="E14" s="23"/>
      <c r="F14" s="24"/>
      <c r="G14" s="24"/>
      <c r="H14" s="24"/>
    </row>
    <row r="15" spans="1:8" ht="12.75">
      <c r="A15" s="25" t="str">
        <f>'Couts unitaires'!B15</f>
        <v>Seuils</v>
      </c>
      <c r="B15" s="26" t="str">
        <f>'Couts unitaires'!C15</f>
        <v>u</v>
      </c>
      <c r="C15" s="26">
        <f>'Couts unitaires'!DC15</f>
        <v>4661.166666666667</v>
      </c>
      <c r="D15" s="26">
        <f>'Couts unitaires'!DD15</f>
        <v>17100</v>
      </c>
      <c r="E15" s="26">
        <f>'Couts unitaires'!DE15</f>
        <v>433</v>
      </c>
      <c r="F15" s="30">
        <f>'Couts unitaires'!DG15</f>
        <v>950.5</v>
      </c>
      <c r="G15" s="30">
        <f>'Couts unitaires'!DH15</f>
        <v>4375</v>
      </c>
      <c r="H15" s="27">
        <f>'Couts unitaires'!DI15</f>
        <v>6</v>
      </c>
    </row>
    <row r="16" spans="1:8" ht="12.75">
      <c r="A16" s="25" t="str">
        <f>'Couts unitaires'!B16</f>
        <v>Epis/deflecteurs</v>
      </c>
      <c r="B16" s="26" t="str">
        <f>'Couts unitaires'!C16</f>
        <v>u</v>
      </c>
      <c r="C16" s="26">
        <f>'Couts unitaires'!DC16</f>
        <v>1428.857142857143</v>
      </c>
      <c r="D16" s="26">
        <f>'Couts unitaires'!DD16</f>
        <v>5000</v>
      </c>
      <c r="E16" s="26">
        <f>'Couts unitaires'!DE16</f>
        <v>182</v>
      </c>
      <c r="F16" s="30">
        <f>'Couts unitaires'!DG16</f>
        <v>485</v>
      </c>
      <c r="G16" s="30">
        <f>'Couts unitaires'!DH16</f>
        <v>1500</v>
      </c>
      <c r="H16" s="27">
        <f>'Couts unitaires'!DI16</f>
        <v>7</v>
      </c>
    </row>
    <row r="17" spans="1:8" ht="12.75">
      <c r="A17" s="25" t="str">
        <f>'Couts unitaires'!B17</f>
        <v>Epis en blocs </v>
      </c>
      <c r="B17" s="26" t="str">
        <f>'Couts unitaires'!C17</f>
        <v>t</v>
      </c>
      <c r="C17" s="26">
        <f>'Couts unitaires'!DC17</f>
        <v>243.33333333333334</v>
      </c>
      <c r="D17" s="26">
        <f>'Couts unitaires'!DD17</f>
        <v>650</v>
      </c>
      <c r="E17" s="26">
        <f>'Couts unitaires'!DE17</f>
        <v>30</v>
      </c>
      <c r="F17" s="30">
        <f>'Couts unitaires'!DG17</f>
        <v>40</v>
      </c>
      <c r="G17" s="30">
        <f>'Couts unitaires'!DH17</f>
        <v>350</v>
      </c>
      <c r="H17" s="27">
        <f>'Couts unitaires'!DI17</f>
        <v>3</v>
      </c>
    </row>
    <row r="18" spans="1:8" ht="12.75">
      <c r="A18" s="25" t="str">
        <f>'Couts unitaires'!B18</f>
        <v>Seuils en blocs (fourniture et pose)</v>
      </c>
      <c r="B18" s="26" t="str">
        <f>'Couts unitaires'!C18</f>
        <v>t</v>
      </c>
      <c r="C18" s="26">
        <f>'Couts unitaires'!DC18</f>
        <v>36.666666666666664</v>
      </c>
      <c r="D18" s="26">
        <f>'Couts unitaires'!DD18</f>
        <v>50</v>
      </c>
      <c r="E18" s="26">
        <f>'Couts unitaires'!DE18</f>
        <v>30</v>
      </c>
      <c r="F18" s="30">
        <f>'Couts unitaires'!DG18</f>
        <v>30</v>
      </c>
      <c r="G18" s="30">
        <f>'Couts unitaires'!DH18</f>
        <v>40</v>
      </c>
      <c r="H18" s="27">
        <f>'Couts unitaires'!DI18</f>
        <v>3</v>
      </c>
    </row>
    <row r="19" spans="1:8" ht="12.75">
      <c r="A19" s="25" t="str">
        <f>'Couts unitaires'!B19</f>
        <v>Seuil bois</v>
      </c>
      <c r="B19" s="26" t="str">
        <f>'Couts unitaires'!C19</f>
        <v>m3</v>
      </c>
      <c r="C19" s="26">
        <f>'Couts unitaires'!DC19</f>
        <v>400</v>
      </c>
      <c r="D19" s="26">
        <f>'Couts unitaires'!DD19</f>
        <v>500</v>
      </c>
      <c r="E19" s="26">
        <f>'Couts unitaires'!DE19</f>
        <v>300</v>
      </c>
      <c r="F19" s="30">
        <f>'Couts unitaires'!DG19</f>
        <v>350</v>
      </c>
      <c r="G19" s="30">
        <f>'Couts unitaires'!DH19</f>
        <v>450</v>
      </c>
      <c r="H19" s="27">
        <f>'Couts unitaires'!DI19</f>
        <v>2</v>
      </c>
    </row>
    <row r="20" spans="1:8" ht="12.75">
      <c r="A20" s="25" t="str">
        <f>'Couts unitaires'!B20</f>
        <v>Epis/deflecteurs rondins bois</v>
      </c>
      <c r="B20" s="26" t="str">
        <f>'Couts unitaires'!C20</f>
        <v>m3</v>
      </c>
      <c r="C20" s="26">
        <f>'Couts unitaires'!DC20</f>
        <v>61.07</v>
      </c>
      <c r="D20" s="26">
        <f>'Couts unitaires'!DD20</f>
        <v>90.3</v>
      </c>
      <c r="E20" s="26">
        <f>'Couts unitaires'!DE20</f>
        <v>31.84</v>
      </c>
      <c r="F20" s="30">
        <f>'Couts unitaires'!DG20</f>
        <v>46.455</v>
      </c>
      <c r="G20" s="30">
        <f>'Couts unitaires'!DH20</f>
        <v>75.685</v>
      </c>
      <c r="H20" s="27">
        <f>'Couts unitaires'!DI20</f>
        <v>2</v>
      </c>
    </row>
    <row r="21" spans="1:8" ht="12.75">
      <c r="A21" s="25" t="str">
        <f>'Couts unitaires'!B21</f>
        <v>Risbernes</v>
      </c>
      <c r="B21" s="26" t="str">
        <f>'Couts unitaires'!C21</f>
        <v>m2</v>
      </c>
      <c r="C21" s="26">
        <f>'Couts unitaires'!DC21</f>
        <v>45</v>
      </c>
      <c r="D21" s="26">
        <f>'Couts unitaires'!DD21</f>
        <v>45</v>
      </c>
      <c r="E21" s="26">
        <f>'Couts unitaires'!DE21</f>
        <v>45</v>
      </c>
      <c r="F21" s="30">
        <f>'Couts unitaires'!DG21</f>
        <v>45</v>
      </c>
      <c r="G21" s="30">
        <f>'Couts unitaires'!DH21</f>
        <v>45</v>
      </c>
      <c r="H21" s="27">
        <f>'Couts unitaires'!DI21</f>
        <v>1</v>
      </c>
    </row>
    <row r="22" spans="1:8" ht="12.75">
      <c r="A22" s="25" t="str">
        <f>'Couts unitaires'!B22</f>
        <v>banquettes alternes</v>
      </c>
      <c r="B22" s="26" t="str">
        <f>'Couts unitaires'!C22</f>
        <v>ml</v>
      </c>
      <c r="C22" s="26">
        <f>'Couts unitaires'!DC22</f>
        <v>100</v>
      </c>
      <c r="D22" s="26">
        <f>'Couts unitaires'!DD22</f>
        <v>100</v>
      </c>
      <c r="E22" s="26">
        <f>'Couts unitaires'!DE22</f>
        <v>100</v>
      </c>
      <c r="F22" s="30">
        <f>'Couts unitaires'!DG22</f>
        <v>100</v>
      </c>
      <c r="G22" s="30">
        <f>'Couts unitaires'!DH22</f>
        <v>100</v>
      </c>
      <c r="H22" s="27">
        <f>'Couts unitaires'!DI22</f>
        <v>1</v>
      </c>
    </row>
    <row r="23" spans="1:8" ht="12.75">
      <c r="A23" s="25" t="str">
        <f>'Couts unitaires'!B23</f>
        <v>Lit emboité</v>
      </c>
      <c r="B23" s="26" t="str">
        <f>'Couts unitaires'!C23</f>
        <v>ml</v>
      </c>
      <c r="C23" s="26">
        <f>'Couts unitaires'!DC23</f>
        <v>180</v>
      </c>
      <c r="D23" s="26">
        <f>'Couts unitaires'!DD23</f>
        <v>180</v>
      </c>
      <c r="E23" s="26">
        <f>'Couts unitaires'!DE23</f>
        <v>180</v>
      </c>
      <c r="F23" s="30">
        <f>'Couts unitaires'!DG23</f>
        <v>180</v>
      </c>
      <c r="G23" s="30">
        <f>'Couts unitaires'!DH23</f>
        <v>180</v>
      </c>
      <c r="H23" s="27">
        <f>'Couts unitaires'!DI23</f>
        <v>1</v>
      </c>
    </row>
    <row r="24" spans="1:8" ht="12.75">
      <c r="A24" s="25" t="str">
        <f>'Couts unitaires'!B24</f>
        <v>Gabions (boite 1/1m + geo))</v>
      </c>
      <c r="B24" s="26" t="str">
        <f>'Couts unitaires'!C24</f>
        <v>m3</v>
      </c>
      <c r="C24" s="26">
        <f>'Couts unitaires'!DC24</f>
        <v>225</v>
      </c>
      <c r="D24" s="26">
        <f>'Couts unitaires'!DD24</f>
        <v>225</v>
      </c>
      <c r="E24" s="26">
        <f>'Couts unitaires'!DE24</f>
        <v>225</v>
      </c>
      <c r="F24" s="30">
        <f>'Couts unitaires'!DG24</f>
        <v>225</v>
      </c>
      <c r="G24" s="30">
        <f>'Couts unitaires'!DH24</f>
        <v>225</v>
      </c>
      <c r="H24" s="27">
        <f>'Couts unitaires'!DI24</f>
        <v>1</v>
      </c>
    </row>
    <row r="25" spans="1:5" ht="12.75">
      <c r="A25" s="25"/>
      <c r="B25" s="26"/>
      <c r="C25" s="26"/>
      <c r="D25" s="26"/>
      <c r="E25" s="26"/>
    </row>
    <row r="26" spans="1:8" ht="12.75">
      <c r="A26" s="32" t="str">
        <f>'Couts unitaires'!B26</f>
        <v>Habitats piscicoles</v>
      </c>
      <c r="B26" s="23"/>
      <c r="C26" s="23"/>
      <c r="D26" s="23"/>
      <c r="E26" s="23"/>
      <c r="F26" s="24"/>
      <c r="G26" s="24"/>
      <c r="H26" s="24"/>
    </row>
    <row r="27" spans="1:8" ht="12.75">
      <c r="A27" s="25" t="str">
        <f>'Couts unitaires'!B27</f>
        <v>Sous Berge</v>
      </c>
      <c r="B27" s="26" t="str">
        <f>'Couts unitaires'!C27</f>
        <v>ml</v>
      </c>
      <c r="C27" s="26">
        <f>'Couts unitaires'!DC27</f>
        <v>300</v>
      </c>
      <c r="D27" s="26">
        <f>'Couts unitaires'!DD27</f>
        <v>300</v>
      </c>
      <c r="E27" s="26">
        <f>'Couts unitaires'!DE27</f>
        <v>300</v>
      </c>
      <c r="F27" s="30">
        <f>'Couts unitaires'!DG27</f>
        <v>300</v>
      </c>
      <c r="G27" s="30">
        <f>'Couts unitaires'!DH27</f>
        <v>300</v>
      </c>
      <c r="H27" s="27">
        <f>'Couts unitaires'!DI27</f>
        <v>1</v>
      </c>
    </row>
    <row r="28" spans="1:8" ht="12.75">
      <c r="A28" s="25" t="str">
        <f>'Couts unitaires'!B28</f>
        <v>Blocs dispersés</v>
      </c>
      <c r="B28" s="26" t="str">
        <f>'Couts unitaires'!C28</f>
        <v>t</v>
      </c>
      <c r="C28" s="26">
        <f>'Couts unitaires'!DC28</f>
        <v>54.26666666666667</v>
      </c>
      <c r="D28" s="26">
        <f>'Couts unitaires'!DD28</f>
        <v>80</v>
      </c>
      <c r="E28" s="26">
        <f>'Couts unitaires'!DE28</f>
        <v>27</v>
      </c>
      <c r="F28" s="30">
        <f>'Couts unitaires'!DG28</f>
        <v>41.4</v>
      </c>
      <c r="G28" s="30">
        <f>'Couts unitaires'!DH28</f>
        <v>67.9</v>
      </c>
      <c r="H28" s="27">
        <f>'Couts unitaires'!DI28</f>
        <v>3</v>
      </c>
    </row>
    <row r="29" spans="1:8" ht="12.75">
      <c r="A29" s="25" t="str">
        <f>'Couts unitaires'!B29</f>
        <v>Caches</v>
      </c>
      <c r="B29" s="26" t="str">
        <f>'Couts unitaires'!C29</f>
        <v>m3</v>
      </c>
      <c r="C29" s="26">
        <f>'Couts unitaires'!DC29</f>
        <v>14.379999999999999</v>
      </c>
      <c r="D29" s="26">
        <f>'Couts unitaires'!DD29</f>
        <v>23</v>
      </c>
      <c r="E29" s="26">
        <f>'Couts unitaires'!DE29</f>
        <v>5.76</v>
      </c>
      <c r="F29" s="30">
        <f>'Couts unitaires'!DG29</f>
        <v>10.07</v>
      </c>
      <c r="G29" s="30">
        <f>'Couts unitaires'!DH29</f>
        <v>18.69</v>
      </c>
      <c r="H29" s="27">
        <f>'Couts unitaires'!DI29</f>
        <v>2</v>
      </c>
    </row>
    <row r="30" spans="1:8" ht="12.75">
      <c r="A30" s="25" t="str">
        <f>'Couts unitaires'!B30</f>
        <v>Herbier aquatique</v>
      </c>
      <c r="B30" s="26" t="str">
        <f>'Couts unitaires'!C30</f>
        <v>m2</v>
      </c>
      <c r="C30" s="26">
        <f>'Couts unitaires'!DC30</f>
        <v>6</v>
      </c>
      <c r="D30" s="26">
        <f>'Couts unitaires'!DD30</f>
        <v>6</v>
      </c>
      <c r="E30" s="26">
        <f>'Couts unitaires'!DE30</f>
        <v>6</v>
      </c>
      <c r="F30" s="30">
        <f>'Couts unitaires'!DG30</f>
        <v>6</v>
      </c>
      <c r="G30" s="30">
        <f>'Couts unitaires'!DH30</f>
        <v>6</v>
      </c>
      <c r="H30" s="27">
        <f>'Couts unitaires'!DI30</f>
        <v>1</v>
      </c>
    </row>
    <row r="31" spans="1:8" ht="12.75">
      <c r="A31" s="25" t="str">
        <f>'Couts unitaires'!B31</f>
        <v>Frayères à truite (lit de graviers)</v>
      </c>
      <c r="B31" s="26" t="str">
        <f>'Couts unitaires'!C31</f>
        <v>m2</v>
      </c>
      <c r="C31" s="26">
        <f>'Couts unitaires'!DC31</f>
        <v>30</v>
      </c>
      <c r="D31" s="26">
        <f>'Couts unitaires'!DD31</f>
        <v>30</v>
      </c>
      <c r="E31" s="26">
        <f>'Couts unitaires'!DE31</f>
        <v>30</v>
      </c>
      <c r="F31" s="30">
        <f>'Couts unitaires'!DG31</f>
        <v>30</v>
      </c>
      <c r="G31" s="30">
        <f>'Couts unitaires'!DH31</f>
        <v>30</v>
      </c>
      <c r="H31" s="27">
        <f>'Couts unitaires'!DI31</f>
        <v>1</v>
      </c>
    </row>
    <row r="32" spans="1:8" ht="12.75">
      <c r="A32" s="25" t="str">
        <f>'Couts unitaires'!B32</f>
        <v>Frayères à brochets</v>
      </c>
      <c r="B32" s="26" t="str">
        <f>'Couts unitaires'!C32</f>
        <v>ha</v>
      </c>
      <c r="C32" s="26">
        <f>'Couts unitaires'!DC32</f>
        <v>39000</v>
      </c>
      <c r="D32" s="26">
        <f>'Couts unitaires'!DD32</f>
        <v>40000</v>
      </c>
      <c r="E32" s="26">
        <f>'Couts unitaires'!DE32</f>
        <v>38000</v>
      </c>
      <c r="F32" s="30">
        <f>'Couts unitaires'!DG32</f>
        <v>38500</v>
      </c>
      <c r="G32" s="30">
        <f>'Couts unitaires'!DH32</f>
        <v>39500</v>
      </c>
      <c r="H32" s="27">
        <f>'Couts unitaires'!DI32</f>
        <v>2</v>
      </c>
    </row>
    <row r="33" spans="1:7" ht="12.75">
      <c r="A33" s="25"/>
      <c r="B33" s="26"/>
      <c r="C33" s="26"/>
      <c r="D33" s="26"/>
      <c r="E33" s="26"/>
      <c r="F33" s="30"/>
      <c r="G33" s="30"/>
    </row>
    <row r="34" spans="1:8" ht="12.75">
      <c r="A34" s="32" t="str">
        <f>'Couts unitaires'!B34</f>
        <v>Engins</v>
      </c>
      <c r="B34" s="23"/>
      <c r="C34" s="23"/>
      <c r="D34" s="23"/>
      <c r="E34" s="23"/>
      <c r="F34" s="24"/>
      <c r="G34" s="24"/>
      <c r="H34" s="24"/>
    </row>
    <row r="35" spans="1:8" ht="12.75">
      <c r="A35" s="25" t="str">
        <f>'Couts unitaires'!B35</f>
        <v>Location pelleteuse</v>
      </c>
      <c r="B35" s="26" t="str">
        <f>'Couts unitaires'!C35</f>
        <v>h</v>
      </c>
      <c r="C35" s="26">
        <f>'Couts unitaires'!DC35</f>
        <v>27.666666666666668</v>
      </c>
      <c r="D35" s="26">
        <f>'Couts unitaires'!DD35</f>
        <v>50</v>
      </c>
      <c r="E35" s="26">
        <f>'Couts unitaires'!DE35</f>
        <v>8</v>
      </c>
      <c r="F35" s="30">
        <f>'Couts unitaires'!DG35</f>
        <v>16.5</v>
      </c>
      <c r="G35" s="30">
        <f>'Couts unitaires'!DH35</f>
        <v>37.5</v>
      </c>
      <c r="H35" s="27">
        <f>'Couts unitaires'!DI35</f>
        <v>3</v>
      </c>
    </row>
    <row r="36" spans="1:8" ht="12.75">
      <c r="A36" s="25" t="str">
        <f>'Couts unitaires'!B36</f>
        <v>Buldozer (ss chauffeur)</v>
      </c>
      <c r="B36" s="26" t="str">
        <f>'Couts unitaires'!C36</f>
        <v>h</v>
      </c>
      <c r="C36" s="26">
        <f>'Couts unitaires'!DC36</f>
        <v>47.5</v>
      </c>
      <c r="D36" s="26">
        <f>'Couts unitaires'!DD36</f>
        <v>47.5</v>
      </c>
      <c r="E36" s="26">
        <f>'Couts unitaires'!DE36</f>
        <v>47.5</v>
      </c>
      <c r="F36" s="30">
        <f>'Couts unitaires'!DG36</f>
        <v>47.5</v>
      </c>
      <c r="G36" s="30">
        <f>'Couts unitaires'!DH36</f>
        <v>47.5</v>
      </c>
      <c r="H36" s="27">
        <f>'Couts unitaires'!DI36</f>
        <v>1</v>
      </c>
    </row>
    <row r="37" spans="1:8" ht="12.75">
      <c r="A37" s="25" t="str">
        <f>'Couts unitaires'!B37</f>
        <v>Tractopelle (ss chauffeur)</v>
      </c>
      <c r="B37" s="26" t="str">
        <f>'Couts unitaires'!C37</f>
        <v>h</v>
      </c>
      <c r="C37" s="26">
        <f>'Couts unitaires'!DC37</f>
        <v>45</v>
      </c>
      <c r="D37" s="26">
        <f>'Couts unitaires'!DD37</f>
        <v>45</v>
      </c>
      <c r="E37" s="26">
        <f>'Couts unitaires'!DE37</f>
        <v>45</v>
      </c>
      <c r="F37" s="30">
        <f>'Couts unitaires'!DG37</f>
        <v>45</v>
      </c>
      <c r="G37" s="30">
        <f>'Couts unitaires'!DH37</f>
        <v>45</v>
      </c>
      <c r="H37" s="27">
        <f>'Couts unitaires'!DI37</f>
        <v>1</v>
      </c>
    </row>
    <row r="38" spans="1:8" ht="12.75">
      <c r="A38" s="25" t="str">
        <f>'Couts unitaires'!B38</f>
        <v>Pelleteuse (chauffeur)</v>
      </c>
      <c r="B38" s="26" t="str">
        <f>'Couts unitaires'!C38</f>
        <v>j</v>
      </c>
      <c r="C38" s="26">
        <f>'Couts unitaires'!DC38</f>
        <v>600</v>
      </c>
      <c r="D38" s="26">
        <f>'Couts unitaires'!DD38</f>
        <v>600</v>
      </c>
      <c r="E38" s="26">
        <f>'Couts unitaires'!DE38</f>
        <v>600</v>
      </c>
      <c r="F38" s="30">
        <f>'Couts unitaires'!DG38</f>
        <v>600</v>
      </c>
      <c r="G38" s="30">
        <f>'Couts unitaires'!DH38</f>
        <v>600</v>
      </c>
      <c r="H38" s="27">
        <f>'Couts unitaires'!DI38</f>
        <v>1</v>
      </c>
    </row>
    <row r="39" spans="1:5" ht="12.75">
      <c r="A39" s="25"/>
      <c r="B39" s="26"/>
      <c r="C39" s="26"/>
      <c r="D39" s="26"/>
      <c r="E39" s="26"/>
    </row>
    <row r="40" spans="1:8" ht="12.75">
      <c r="A40" s="32" t="str">
        <f>'Couts unitaires'!B40</f>
        <v>Génie végétal</v>
      </c>
      <c r="B40" s="23"/>
      <c r="C40" s="23"/>
      <c r="D40" s="23"/>
      <c r="E40" s="23"/>
      <c r="F40" s="24"/>
      <c r="G40" s="24"/>
      <c r="H40" s="24"/>
    </row>
    <row r="41" spans="1:8" ht="12.75">
      <c r="A41" s="25" t="str">
        <f>'Couts unitaires'!B41</f>
        <v>Treillis de coco tissé posé</v>
      </c>
      <c r="B41" s="26" t="str">
        <f>'Couts unitaires'!C41</f>
        <v>m2</v>
      </c>
      <c r="C41" s="26">
        <f>'Couts unitaires'!DC41</f>
        <v>7.066666666666666</v>
      </c>
      <c r="D41" s="26">
        <f>'Couts unitaires'!DD41</f>
        <v>9</v>
      </c>
      <c r="E41" s="26">
        <f>'Couts unitaires'!DE41</f>
        <v>5.7</v>
      </c>
      <c r="F41" s="30">
        <f>'Couts unitaires'!DG41</f>
        <v>6.1</v>
      </c>
      <c r="G41" s="30">
        <f>'Couts unitaires'!DH41</f>
        <v>7.75</v>
      </c>
      <c r="H41" s="27">
        <f>'Couts unitaires'!DI41</f>
        <v>3</v>
      </c>
    </row>
    <row r="42" spans="1:8" ht="12.75">
      <c r="A42" s="25" t="str">
        <f>'Couts unitaires'!B42</f>
        <v>Géotextile bidim</v>
      </c>
      <c r="B42" s="26" t="str">
        <f>'Couts unitaires'!C42</f>
        <v>m2</v>
      </c>
      <c r="C42" s="26">
        <f>'Couts unitaires'!DC42</f>
        <v>1.3220338983050848</v>
      </c>
      <c r="D42" s="26">
        <f>'Couts unitaires'!DD42</f>
        <v>1.3220338983050848</v>
      </c>
      <c r="E42" s="26">
        <f>'Couts unitaires'!DE42</f>
        <v>1.3220338983050848</v>
      </c>
      <c r="F42" s="30">
        <f>'Couts unitaires'!DG42</f>
        <v>1.3220338983050848</v>
      </c>
      <c r="G42" s="30">
        <f>'Couts unitaires'!DH42</f>
        <v>1.3220338983050848</v>
      </c>
      <c r="H42" s="27">
        <f>'Couts unitaires'!DI42</f>
        <v>1</v>
      </c>
    </row>
    <row r="43" spans="1:8" ht="12.75">
      <c r="A43" s="25" t="str">
        <f>'Couts unitaires'!B43</f>
        <v>Coco Geotextile posé</v>
      </c>
      <c r="B43" s="26" t="str">
        <f>'Couts unitaires'!C43</f>
        <v>m2</v>
      </c>
      <c r="C43" s="26">
        <f>'Couts unitaires'!DC43</f>
        <v>5.533846153846154</v>
      </c>
      <c r="D43" s="26">
        <f>'Couts unitaires'!DD43</f>
        <v>11</v>
      </c>
      <c r="E43" s="26">
        <f>'Couts unitaires'!DE43</f>
        <v>2</v>
      </c>
      <c r="F43" s="30">
        <f>'Couts unitaires'!DG43</f>
        <v>3</v>
      </c>
      <c r="G43" s="30">
        <f>'Couts unitaires'!DH43</f>
        <v>6.5</v>
      </c>
      <c r="H43" s="27">
        <f>'Couts unitaires'!DI43</f>
        <v>13</v>
      </c>
    </row>
    <row r="44" spans="1:8" ht="12.75">
      <c r="A44" s="25" t="str">
        <f>'Couts unitaires'!B44</f>
        <v>Agrafes (3/m2)</v>
      </c>
      <c r="B44" s="26" t="str">
        <f>'Couts unitaires'!C44</f>
        <v>unité</v>
      </c>
      <c r="C44" s="26">
        <f>'Couts unitaires'!DC44</f>
        <v>1.105</v>
      </c>
      <c r="D44" s="26">
        <f>'Couts unitaires'!DD44</f>
        <v>2</v>
      </c>
      <c r="E44" s="26">
        <f>'Couts unitaires'!DE44</f>
        <v>0.21</v>
      </c>
      <c r="F44" s="30">
        <f>'Couts unitaires'!DG44</f>
        <v>0.6575</v>
      </c>
      <c r="G44" s="30">
        <f>'Couts unitaires'!DH44</f>
        <v>1.5525</v>
      </c>
      <c r="H44" s="27">
        <f>'Couts unitaires'!DI44</f>
        <v>2</v>
      </c>
    </row>
    <row r="45" spans="1:8" ht="12.75">
      <c r="A45" s="25" t="str">
        <f>'Couts unitaires'!B45</f>
        <v>Piquet chataigner 1,5m</v>
      </c>
      <c r="B45" s="26" t="str">
        <f>'Couts unitaires'!C45</f>
        <v>unité</v>
      </c>
      <c r="C45" s="26">
        <f>'Couts unitaires'!DC45</f>
        <v>1.5</v>
      </c>
      <c r="D45" s="26">
        <f>'Couts unitaires'!DD45</f>
        <v>1.5</v>
      </c>
      <c r="E45" s="26">
        <f>'Couts unitaires'!DE45</f>
        <v>1.5</v>
      </c>
      <c r="F45" s="30">
        <f>'Couts unitaires'!DG45</f>
        <v>1.5</v>
      </c>
      <c r="G45" s="30">
        <f>'Couts unitaires'!DH45</f>
        <v>1.5</v>
      </c>
      <c r="H45" s="27">
        <f>'Couts unitaires'!DI45</f>
        <v>1</v>
      </c>
    </row>
    <row r="46" spans="1:8" ht="12.75">
      <c r="A46" s="25" t="str">
        <f>'Couts unitaires'!B46</f>
        <v>Boudin d'helophyte</v>
      </c>
      <c r="B46" s="26" t="str">
        <f>'Couts unitaires'!C46</f>
        <v>ml</v>
      </c>
      <c r="C46" s="26">
        <f>'Couts unitaires'!DC46</f>
        <v>55.082499999999996</v>
      </c>
      <c r="D46" s="26">
        <f>'Couts unitaires'!DD46</f>
        <v>75</v>
      </c>
      <c r="E46" s="26">
        <f>'Couts unitaires'!DE46</f>
        <v>25.33</v>
      </c>
      <c r="F46" s="30">
        <f>'Couts unitaires'!DG46</f>
        <v>40.082499999999996</v>
      </c>
      <c r="G46" s="30">
        <f>'Couts unitaires'!DH46</f>
        <v>75</v>
      </c>
      <c r="H46" s="27">
        <f>'Couts unitaires'!DI46</f>
        <v>4</v>
      </c>
    </row>
    <row r="47" spans="1:8" ht="25.5">
      <c r="A47" s="25" t="str">
        <f>'Couts unitaires'!B47</f>
        <v>Boutures de saules (fourniture et plantation)</v>
      </c>
      <c r="B47" s="26" t="str">
        <f>'Couts unitaires'!C47</f>
        <v>unité</v>
      </c>
      <c r="C47" s="26">
        <f>'Couts unitaires'!DC47</f>
        <v>1.875</v>
      </c>
      <c r="D47" s="26">
        <f>'Couts unitaires'!DD47</f>
        <v>3</v>
      </c>
      <c r="E47" s="26">
        <f>'Couts unitaires'!DE47</f>
        <v>1</v>
      </c>
      <c r="F47" s="30">
        <f>'Couts unitaires'!DG47</f>
        <v>1.375</v>
      </c>
      <c r="G47" s="30">
        <f>'Couts unitaires'!DH47</f>
        <v>2.25</v>
      </c>
      <c r="H47" s="27">
        <f>'Couts unitaires'!DI47</f>
        <v>4</v>
      </c>
    </row>
    <row r="48" spans="1:8" ht="12.75">
      <c r="A48" s="25" t="str">
        <f>'Couts unitaires'!B48</f>
        <v>Garantie suivi boutures</v>
      </c>
      <c r="B48" s="26" t="str">
        <f>'Couts unitaires'!C48</f>
        <v>unité</v>
      </c>
      <c r="C48" s="26">
        <f>'Couts unitaires'!DC48</f>
        <v>1</v>
      </c>
      <c r="D48" s="26">
        <f>'Couts unitaires'!DD48</f>
        <v>1</v>
      </c>
      <c r="E48" s="26">
        <f>'Couts unitaires'!DE48</f>
        <v>1</v>
      </c>
      <c r="F48" s="30">
        <f>'Couts unitaires'!DG48</f>
        <v>1</v>
      </c>
      <c r="G48" s="30">
        <f>'Couts unitaires'!DH48</f>
        <v>1</v>
      </c>
      <c r="H48" s="27">
        <f>'Couts unitaires'!DI48</f>
        <v>1</v>
      </c>
    </row>
    <row r="49" spans="1:8" ht="12.75">
      <c r="A49" s="25" t="str">
        <f>'Couts unitaires'!B49</f>
        <v>Marcottage</v>
      </c>
      <c r="B49" s="26" t="str">
        <f>'Couts unitaires'!C49</f>
        <v>unité</v>
      </c>
      <c r="C49" s="26">
        <f>'Couts unitaires'!DC49</f>
        <v>1.25</v>
      </c>
      <c r="D49" s="26">
        <f>'Couts unitaires'!DD49</f>
        <v>2</v>
      </c>
      <c r="E49" s="26">
        <f>'Couts unitaires'!DE49</f>
        <v>0.5</v>
      </c>
      <c r="F49" s="30">
        <f>'Couts unitaires'!DG49</f>
        <v>0.875</v>
      </c>
      <c r="G49" s="30">
        <f>'Couts unitaires'!DH49</f>
        <v>1.625</v>
      </c>
      <c r="H49" s="27">
        <f>'Couts unitaires'!DI49</f>
        <v>2</v>
      </c>
    </row>
    <row r="50" spans="1:8" ht="25.5">
      <c r="A50" s="25" t="str">
        <f>'Couts unitaires'!B50</f>
        <v>pieux de saules (fourniture et plantation)</v>
      </c>
      <c r="B50" s="26" t="str">
        <f>'Couts unitaires'!C50</f>
        <v>unité</v>
      </c>
      <c r="C50" s="26">
        <f>'Couts unitaires'!DC50</f>
        <v>1</v>
      </c>
      <c r="D50" s="26">
        <f>'Couts unitaires'!DD50</f>
        <v>1</v>
      </c>
      <c r="E50" s="26">
        <f>'Couts unitaires'!DE50</f>
        <v>1</v>
      </c>
      <c r="F50" s="30">
        <f>'Couts unitaires'!DG50</f>
        <v>1</v>
      </c>
      <c r="G50" s="30">
        <f>'Couts unitaires'!DH50</f>
        <v>1</v>
      </c>
      <c r="H50" s="27">
        <f>'Couts unitaires'!DI50</f>
        <v>1</v>
      </c>
    </row>
    <row r="51" spans="1:8" ht="12.75">
      <c r="A51" s="25" t="str">
        <f>'Couts unitaires'!B51</f>
        <v>Banquettes helophyte </v>
      </c>
      <c r="B51" s="26" t="str">
        <f>'Couts unitaires'!C51</f>
        <v>ml</v>
      </c>
      <c r="C51" s="26">
        <f>'Couts unitaires'!DC51</f>
        <v>85.57749999999999</v>
      </c>
      <c r="D51" s="26">
        <f>'Couts unitaires'!DD51</f>
        <v>116.41</v>
      </c>
      <c r="E51" s="26">
        <f>'Couts unitaires'!DE51</f>
        <v>70.5</v>
      </c>
      <c r="F51" s="30">
        <f>'Couts unitaires'!DG51</f>
        <v>73.875</v>
      </c>
      <c r="G51" s="30">
        <f>'Couts unitaires'!DH51</f>
        <v>89.4025</v>
      </c>
      <c r="H51" s="27">
        <f>'Couts unitaires'!DI51</f>
        <v>4</v>
      </c>
    </row>
    <row r="52" spans="1:8" ht="12.75">
      <c r="A52" s="25" t="str">
        <f>'Couts unitaires'!B52</f>
        <v>Tressage saules</v>
      </c>
      <c r="B52" s="26" t="str">
        <f>'Couts unitaires'!C52</f>
        <v>ml</v>
      </c>
      <c r="C52" s="26">
        <f>'Couts unitaires'!DC52</f>
        <v>67.44444444444444</v>
      </c>
      <c r="D52" s="26">
        <f>'Couts unitaires'!DD52</f>
        <v>120</v>
      </c>
      <c r="E52" s="26">
        <f>'Couts unitaires'!DE52</f>
        <v>40</v>
      </c>
      <c r="F52" s="30">
        <f>'Couts unitaires'!DG52</f>
        <v>46</v>
      </c>
      <c r="G52" s="30">
        <f>'Couts unitaires'!DH52</f>
        <v>90</v>
      </c>
      <c r="H52" s="27">
        <f>'Couts unitaires'!DI52</f>
        <v>9</v>
      </c>
    </row>
    <row r="53" spans="1:8" ht="12.75">
      <c r="A53" s="25" t="str">
        <f>'Couts unitaires'!B53</f>
        <v>couche de branchesà rejets</v>
      </c>
      <c r="B53" s="26" t="str">
        <f>'Couts unitaires'!C53</f>
        <v>m²</v>
      </c>
      <c r="C53" s="26">
        <f>'Couts unitaires'!DC53</f>
        <v>45</v>
      </c>
      <c r="D53" s="26">
        <f>'Couts unitaires'!DD53</f>
        <v>50</v>
      </c>
      <c r="E53" s="26">
        <f>'Couts unitaires'!DE53</f>
        <v>40</v>
      </c>
      <c r="F53" s="30">
        <f>'Couts unitaires'!DG53</f>
        <v>42.5</v>
      </c>
      <c r="G53" s="30">
        <f>'Couts unitaires'!DH53</f>
        <v>47.5</v>
      </c>
      <c r="H53" s="27">
        <f>'Couts unitaires'!DI53</f>
        <v>2</v>
      </c>
    </row>
    <row r="54" spans="1:8" ht="12.75">
      <c r="A54" s="25" t="str">
        <f>'Couts unitaires'!B54</f>
        <v>lits de plants et plançons</v>
      </c>
      <c r="B54" s="26" t="str">
        <f>'Couts unitaires'!C54</f>
        <v>m²</v>
      </c>
      <c r="C54" s="26">
        <f>'Couts unitaires'!DC54</f>
        <v>30</v>
      </c>
      <c r="D54" s="26">
        <f>'Couts unitaires'!DD54</f>
        <v>40</v>
      </c>
      <c r="E54" s="26">
        <f>'Couts unitaires'!DE54</f>
        <v>20</v>
      </c>
      <c r="F54" s="30">
        <f>'Couts unitaires'!DG54</f>
        <v>25</v>
      </c>
      <c r="G54" s="30">
        <f>'Couts unitaires'!DH54</f>
        <v>35</v>
      </c>
      <c r="H54" s="27">
        <f>'Couts unitaires'!DI54</f>
        <v>2</v>
      </c>
    </row>
    <row r="55" spans="1:8" ht="12.75">
      <c r="A55" s="25" t="str">
        <f>'Couts unitaires'!B55</f>
        <v>Fascinage hélophytes</v>
      </c>
      <c r="B55" s="26" t="str">
        <f>'Couts unitaires'!C55</f>
        <v>ml</v>
      </c>
      <c r="C55" s="26">
        <f>'Couts unitaires'!DC55</f>
        <v>99.93785714285715</v>
      </c>
      <c r="D55" s="26">
        <f>'Couts unitaires'!DD55</f>
        <v>193</v>
      </c>
      <c r="E55" s="26">
        <f>'Couts unitaires'!DE55</f>
        <v>50</v>
      </c>
      <c r="F55" s="30">
        <f>'Couts unitaires'!DG55</f>
        <v>60</v>
      </c>
      <c r="G55" s="30">
        <f>'Couts unitaires'!DH55</f>
        <v>121.875</v>
      </c>
      <c r="H55" s="27">
        <f>'Couts unitaires'!DI55</f>
        <v>14</v>
      </c>
    </row>
    <row r="56" spans="1:8" ht="12.75">
      <c r="A56" s="25" t="str">
        <f>'Couts unitaires'!B56</f>
        <v>Fascinage saules</v>
      </c>
      <c r="B56" s="26" t="str">
        <f>'Couts unitaires'!C56</f>
        <v>ml</v>
      </c>
      <c r="C56" s="26">
        <f>'Couts unitaires'!DC56</f>
        <v>75</v>
      </c>
      <c r="D56" s="26">
        <f>'Couts unitaires'!DD56</f>
        <v>100</v>
      </c>
      <c r="E56" s="26">
        <f>'Couts unitaires'!DE56</f>
        <v>50</v>
      </c>
      <c r="F56" s="30">
        <f>'Couts unitaires'!DG56</f>
        <v>62.5</v>
      </c>
      <c r="G56" s="30">
        <f>'Couts unitaires'!DH56</f>
        <v>87.5</v>
      </c>
      <c r="H56" s="27">
        <f>'Couts unitaires'!DI56</f>
        <v>2</v>
      </c>
    </row>
    <row r="57" spans="1:8" ht="12.75">
      <c r="A57" s="25" t="str">
        <f>'Couts unitaires'!B57</f>
        <v>Peigne</v>
      </c>
      <c r="B57" s="26" t="str">
        <f>'Couts unitaires'!C57</f>
        <v>m3</v>
      </c>
      <c r="C57" s="26">
        <f>'Couts unitaires'!DC57</f>
        <v>34.4125</v>
      </c>
      <c r="D57" s="26">
        <f>'Couts unitaires'!DD57</f>
        <v>50</v>
      </c>
      <c r="E57" s="26">
        <f>'Couts unitaires'!DE57</f>
        <v>20</v>
      </c>
      <c r="F57" s="30">
        <f>'Couts unitaires'!DG57</f>
        <v>27.5</v>
      </c>
      <c r="G57" s="30">
        <f>'Couts unitaires'!DH57</f>
        <v>40.7375</v>
      </c>
      <c r="H57" s="27">
        <f>'Couts unitaires'!DI57</f>
        <v>4</v>
      </c>
    </row>
    <row r="58" spans="1:8" ht="12.75">
      <c r="A58" s="25" t="str">
        <f>'Couts unitaires'!B58</f>
        <v>Caisson vegétalisé</v>
      </c>
      <c r="B58" s="26" t="str">
        <f>'Couts unitaires'!C58</f>
        <v>m3 de bois</v>
      </c>
      <c r="C58" s="26">
        <f>'Couts unitaires'!DC58</f>
        <v>342.6666666666667</v>
      </c>
      <c r="D58" s="26">
        <f>'Couts unitaires'!DD58</f>
        <v>800</v>
      </c>
      <c r="E58" s="26">
        <f>'Couts unitaires'!DE58</f>
        <v>61</v>
      </c>
      <c r="F58" s="30">
        <f>'Couts unitaires'!DG58</f>
        <v>227.5</v>
      </c>
      <c r="G58" s="30">
        <f>'Couts unitaires'!DH58</f>
        <v>381.25</v>
      </c>
      <c r="H58" s="27">
        <f>'Couts unitaires'!DI58</f>
        <v>6</v>
      </c>
    </row>
    <row r="59" spans="1:8" ht="12.75">
      <c r="A59" s="25" t="str">
        <f>'Couts unitaires'!B59</f>
        <v>Treillage bois</v>
      </c>
      <c r="B59" s="26" t="str">
        <f>'Couts unitaires'!C59</f>
        <v>m3 de bois</v>
      </c>
      <c r="C59" s="26">
        <f>'Couts unitaires'!DC59</f>
        <v>800</v>
      </c>
      <c r="D59" s="26">
        <f>'Couts unitaires'!DD59</f>
        <v>900</v>
      </c>
      <c r="E59" s="26">
        <f>'Couts unitaires'!DE59</f>
        <v>700</v>
      </c>
      <c r="F59" s="30">
        <f>'Couts unitaires'!DG59</f>
        <v>750</v>
      </c>
      <c r="G59" s="30">
        <f>'Couts unitaires'!DH59</f>
        <v>850</v>
      </c>
      <c r="H59" s="27">
        <f>'Couts unitaires'!DI59</f>
        <v>2</v>
      </c>
    </row>
    <row r="60" spans="1:8" ht="12.75">
      <c r="A60" s="25" t="str">
        <f>'Couts unitaires'!B60</f>
        <v>Plantation hélophyte</v>
      </c>
      <c r="B60" s="26" t="str">
        <f>'Couts unitaires'!C60</f>
        <v>m2</v>
      </c>
      <c r="C60" s="26">
        <f>'Couts unitaires'!DC60</f>
        <v>18.5</v>
      </c>
      <c r="D60" s="26">
        <f>'Couts unitaires'!DD60</f>
        <v>28</v>
      </c>
      <c r="E60" s="26">
        <f>'Couts unitaires'!DE60</f>
        <v>9</v>
      </c>
      <c r="F60" s="30">
        <f>'Couts unitaires'!DG60</f>
        <v>13.75</v>
      </c>
      <c r="G60" s="30">
        <f>'Couts unitaires'!DH60</f>
        <v>23.25</v>
      </c>
      <c r="H60" s="27">
        <f>'Couts unitaires'!DI60</f>
        <v>2</v>
      </c>
    </row>
    <row r="61" spans="1:8" ht="12.75">
      <c r="A61" s="25" t="str">
        <f>'Couts unitaires'!B61</f>
        <v>Plantation hélophyte</v>
      </c>
      <c r="B61" s="26" t="str">
        <f>'Couts unitaires'!C61</f>
        <v>unité</v>
      </c>
      <c r="C61" s="26">
        <f>'Couts unitaires'!DC61</f>
        <v>2.6224285714285713</v>
      </c>
      <c r="D61" s="26">
        <f>'Couts unitaires'!DD61</f>
        <v>6</v>
      </c>
      <c r="E61" s="26">
        <f>'Couts unitaires'!DE61</f>
        <v>1.06</v>
      </c>
      <c r="F61" s="30">
        <f>'Couts unitaires'!DG61</f>
        <v>1.5485</v>
      </c>
      <c r="G61" s="30">
        <f>'Couts unitaires'!DH61</f>
        <v>2.85</v>
      </c>
      <c r="H61" s="27">
        <f>'Couts unitaires'!DI61</f>
        <v>7</v>
      </c>
    </row>
    <row r="62" spans="1:8" ht="12.75">
      <c r="A62" s="25" t="str">
        <f>'Couts unitaires'!B62</f>
        <v>Garantie suivi hélophytes</v>
      </c>
      <c r="B62" s="26" t="str">
        <f>'Couts unitaires'!C62</f>
        <v>unité</v>
      </c>
      <c r="C62" s="26">
        <f>'Couts unitaires'!DC62</f>
        <v>1</v>
      </c>
      <c r="D62" s="26">
        <f>'Couts unitaires'!DD62</f>
        <v>1</v>
      </c>
      <c r="E62" s="26">
        <f>'Couts unitaires'!DE62</f>
        <v>1</v>
      </c>
      <c r="F62" s="30">
        <f>'Couts unitaires'!DG62</f>
        <v>1</v>
      </c>
      <c r="G62" s="30">
        <f>'Couts unitaires'!DH62</f>
        <v>1</v>
      </c>
      <c r="H62" s="27">
        <f>'Couts unitaires'!DI62</f>
        <v>1</v>
      </c>
    </row>
    <row r="63" spans="1:8" ht="25.5">
      <c r="A63" s="25" t="str">
        <f>'Couts unitaires'!B63</f>
        <v>Ensemencement (fourniture et semis)</v>
      </c>
      <c r="B63" s="26" t="str">
        <f>'Couts unitaires'!C63</f>
        <v>m2</v>
      </c>
      <c r="C63" s="26">
        <f>'Couts unitaires'!DC63</f>
        <v>1.9075</v>
      </c>
      <c r="D63" s="26">
        <f>'Couts unitaires'!DD63</f>
        <v>4</v>
      </c>
      <c r="E63" s="26">
        <f>'Couts unitaires'!DE63</f>
        <v>0.3</v>
      </c>
      <c r="F63" s="30">
        <f>'Couts unitaires'!DG63</f>
        <v>0.975</v>
      </c>
      <c r="G63" s="30">
        <f>'Couts unitaires'!DH63</f>
        <v>2.445</v>
      </c>
      <c r="H63" s="27">
        <f>'Couts unitaires'!DI63</f>
        <v>8</v>
      </c>
    </row>
    <row r="64" spans="1:8" ht="12.75">
      <c r="A64" s="25" t="str">
        <f>'Couts unitaires'!B64</f>
        <v>Garantie suivi semis</v>
      </c>
      <c r="B64" s="26" t="str">
        <f>'Couts unitaires'!C64</f>
        <v>m2</v>
      </c>
      <c r="C64" s="26">
        <f>'Couts unitaires'!DC64</f>
        <v>0.5</v>
      </c>
      <c r="D64" s="26">
        <f>'Couts unitaires'!DD64</f>
        <v>0.5</v>
      </c>
      <c r="E64" s="26">
        <f>'Couts unitaires'!DE64</f>
        <v>0.5</v>
      </c>
      <c r="F64" s="30">
        <f>'Couts unitaires'!DG64</f>
        <v>0.5</v>
      </c>
      <c r="G64" s="30">
        <f>'Couts unitaires'!DH64</f>
        <v>0.5</v>
      </c>
      <c r="H64" s="27">
        <f>'Couts unitaires'!DI64</f>
        <v>1</v>
      </c>
    </row>
    <row r="65" spans="1:8" ht="25.5">
      <c r="A65" s="25" t="str">
        <f>'Couts unitaires'!B65</f>
        <v>Souches (fourniture et mise en place)</v>
      </c>
      <c r="B65" s="26" t="str">
        <f>'Couts unitaires'!C65</f>
        <v>unité</v>
      </c>
      <c r="C65" s="26">
        <f>'Couts unitaires'!DC65</f>
        <v>55</v>
      </c>
      <c r="D65" s="26">
        <f>'Couts unitaires'!DD65</f>
        <v>55</v>
      </c>
      <c r="E65" s="26">
        <f>'Couts unitaires'!DE65</f>
        <v>55</v>
      </c>
      <c r="F65" s="30">
        <f>'Couts unitaires'!DG65</f>
        <v>55</v>
      </c>
      <c r="G65" s="30">
        <f>'Couts unitaires'!DH65</f>
        <v>55</v>
      </c>
      <c r="H65" s="27">
        <f>'Couts unitaires'!DI65</f>
        <v>1</v>
      </c>
    </row>
    <row r="66" spans="1:7" ht="12.75">
      <c r="A66" s="25"/>
      <c r="B66" s="26"/>
      <c r="C66" s="26"/>
      <c r="D66" s="26"/>
      <c r="E66" s="26"/>
      <c r="F66" s="30"/>
      <c r="G66" s="30"/>
    </row>
    <row r="67" spans="1:8" ht="12.75">
      <c r="A67" s="32" t="str">
        <f>'Couts unitaires'!B66</f>
        <v>Création de ripisylve</v>
      </c>
      <c r="B67" s="23"/>
      <c r="C67" s="23"/>
      <c r="D67" s="23"/>
      <c r="E67" s="23"/>
      <c r="F67" s="24"/>
      <c r="G67" s="24"/>
      <c r="H67" s="24"/>
    </row>
    <row r="68" spans="1:8" ht="12.75">
      <c r="A68" s="25" t="str">
        <f>'Couts unitaires'!B67</f>
        <v>Garantie suivi arbustes</v>
      </c>
      <c r="B68" s="26">
        <f>'Couts unitaires'!C67</f>
        <v>0</v>
      </c>
      <c r="C68" s="26">
        <f>'Couts unitaires'!DC67</f>
        <v>0</v>
      </c>
      <c r="D68" s="26">
        <f>'Couts unitaires'!DD67</f>
        <v>0</v>
      </c>
      <c r="E68" s="26">
        <f>'Couts unitaires'!DE67</f>
        <v>0</v>
      </c>
      <c r="F68" s="30">
        <f>'Couts unitaires'!DG67</f>
        <v>0</v>
      </c>
      <c r="G68" s="30">
        <f>'Couts unitaires'!DH67</f>
        <v>0</v>
      </c>
      <c r="H68" s="27">
        <f>'Couts unitaires'!DI67</f>
        <v>0</v>
      </c>
    </row>
    <row r="69" spans="1:8" ht="25.5">
      <c r="A69" s="25" t="str">
        <f>'Couts unitaires'!B68</f>
        <v>Plantation arbuste (fourniture et plantation)</v>
      </c>
      <c r="B69" s="26" t="str">
        <f>'Couts unitaires'!C68</f>
        <v>unité</v>
      </c>
      <c r="C69" s="26">
        <f>'Couts unitaires'!DC68</f>
        <v>4.33625</v>
      </c>
      <c r="D69" s="26">
        <f>'Couts unitaires'!DD68</f>
        <v>6</v>
      </c>
      <c r="E69" s="26">
        <f>'Couts unitaires'!DE68</f>
        <v>2</v>
      </c>
      <c r="F69" s="30">
        <f>'Couts unitaires'!DG68</f>
        <v>3</v>
      </c>
      <c r="G69" s="30">
        <f>'Couts unitaires'!DH68</f>
        <v>6</v>
      </c>
      <c r="H69" s="27">
        <f>'Couts unitaires'!DI68</f>
        <v>8</v>
      </c>
    </row>
    <row r="70" spans="1:8" ht="12.75">
      <c r="A70" s="25" t="str">
        <f>'Couts unitaires'!B69</f>
        <v>Garantie suivi arbres</v>
      </c>
      <c r="B70" s="26">
        <f>'Couts unitaires'!C69</f>
        <v>0</v>
      </c>
      <c r="C70" s="26">
        <f>'Couts unitaires'!DC69</f>
        <v>0</v>
      </c>
      <c r="D70" s="26">
        <f>'Couts unitaires'!DD69</f>
        <v>0</v>
      </c>
      <c r="E70" s="26">
        <f>'Couts unitaires'!DE69</f>
        <v>0</v>
      </c>
      <c r="F70" s="30">
        <f>'Couts unitaires'!DG69</f>
        <v>0</v>
      </c>
      <c r="G70" s="30">
        <f>'Couts unitaires'!DH69</f>
        <v>0</v>
      </c>
      <c r="H70" s="27">
        <f>'Couts unitaires'!DI69</f>
        <v>0</v>
      </c>
    </row>
    <row r="71" spans="1:8" ht="25.5">
      <c r="A71" s="25" t="str">
        <f>'Couts unitaires'!B70</f>
        <v>Plantation arbres (fourniture et plantation)</v>
      </c>
      <c r="B71" s="26" t="str">
        <f>'Couts unitaires'!C70</f>
        <v>unité</v>
      </c>
      <c r="C71" s="26">
        <f>'Couts unitaires'!DC70</f>
        <v>19.5</v>
      </c>
      <c r="D71" s="26">
        <f>'Couts unitaires'!DD70</f>
        <v>50</v>
      </c>
      <c r="E71" s="26">
        <f>'Couts unitaires'!DE70</f>
        <v>5.5</v>
      </c>
      <c r="F71" s="30">
        <f>'Couts unitaires'!DG70</f>
        <v>10</v>
      </c>
      <c r="G71" s="30">
        <f>'Couts unitaires'!DH70</f>
        <v>20</v>
      </c>
      <c r="H71" s="27">
        <f>'Couts unitaires'!DI70</f>
        <v>5</v>
      </c>
    </row>
    <row r="72" spans="1:8" ht="15" customHeight="1">
      <c r="A72" s="25" t="str">
        <f>'Couts unitaires'!B71</f>
        <v>Garantie suivi baliveaux</v>
      </c>
      <c r="B72" s="26">
        <f>'Couts unitaires'!C71</f>
        <v>0</v>
      </c>
      <c r="C72" s="26">
        <f>'Couts unitaires'!DC71</f>
        <v>0</v>
      </c>
      <c r="D72" s="26">
        <f>'Couts unitaires'!DD71</f>
        <v>0</v>
      </c>
      <c r="E72" s="26">
        <f>'Couts unitaires'!DE71</f>
        <v>0</v>
      </c>
      <c r="F72" s="30">
        <f>'Couts unitaires'!DG71</f>
        <v>0</v>
      </c>
      <c r="G72" s="30">
        <f>'Couts unitaires'!DH71</f>
        <v>0</v>
      </c>
      <c r="H72" s="27">
        <f>'Couts unitaires'!DI71</f>
        <v>0</v>
      </c>
    </row>
    <row r="73" spans="1:8" ht="26.25" customHeight="1">
      <c r="A73" s="25" t="str">
        <f>'Couts unitaires'!B72</f>
        <v>Plantation baliveaux (fourniture et plantation)</v>
      </c>
      <c r="B73" s="26" t="str">
        <f>'Couts unitaires'!C72</f>
        <v>unité</v>
      </c>
      <c r="C73" s="26">
        <f>'Couts unitaires'!DC72</f>
        <v>0</v>
      </c>
      <c r="D73" s="26">
        <f>'Couts unitaires'!DD72</f>
        <v>0</v>
      </c>
      <c r="E73" s="26">
        <f>'Couts unitaires'!DE72</f>
        <v>0</v>
      </c>
      <c r="F73" s="30">
        <f>'Couts unitaires'!DG72</f>
        <v>0</v>
      </c>
      <c r="G73" s="30">
        <f>'Couts unitaires'!DH72</f>
        <v>0</v>
      </c>
      <c r="H73" s="27">
        <f>'Couts unitaires'!DI72</f>
        <v>0</v>
      </c>
    </row>
    <row r="74" spans="1:8" ht="12.75">
      <c r="A74" s="25" t="str">
        <f>'Couts unitaires'!B73</f>
        <v>Création Ripisylve</v>
      </c>
      <c r="B74" s="26" t="str">
        <f>'Couts unitaires'!C73</f>
        <v>ml</v>
      </c>
      <c r="C74" s="26">
        <f>'Couts unitaires'!DC73</f>
        <v>6.4325</v>
      </c>
      <c r="D74" s="26">
        <f>'Couts unitaires'!DD73</f>
        <v>8</v>
      </c>
      <c r="E74" s="26">
        <f>'Couts unitaires'!DE73</f>
        <v>4.5</v>
      </c>
      <c r="F74" s="30">
        <f>'Couts unitaires'!DG73</f>
        <v>5.0475</v>
      </c>
      <c r="G74" s="30">
        <f>'Couts unitaires'!DH73</f>
        <v>8</v>
      </c>
      <c r="H74" s="27">
        <f>'Couts unitaires'!DI73</f>
        <v>4</v>
      </c>
    </row>
    <row r="75" spans="1:8" ht="38.25">
      <c r="A75" s="25" t="str">
        <f>'Couts unitaires'!B74</f>
        <v>Entretien ripisylve (élagage débroussaillage, abattage)+ embâcle</v>
      </c>
      <c r="B75" s="26" t="str">
        <f>'Couts unitaires'!C74</f>
        <v>ml</v>
      </c>
      <c r="C75" s="26">
        <f>'Couts unitaires'!DC74</f>
        <v>2.5845796296296295</v>
      </c>
      <c r="D75" s="26">
        <f>'Couts unitaires'!DD74</f>
        <v>4.5092</v>
      </c>
      <c r="E75" s="26">
        <f>'Couts unitaires'!DE74</f>
        <v>0.7608888888888888</v>
      </c>
      <c r="F75" s="30">
        <f>'Couts unitaires'!DG74</f>
        <v>1.6222694444444445</v>
      </c>
      <c r="G75" s="30">
        <f>'Couts unitaires'!DH74</f>
        <v>3.496425</v>
      </c>
      <c r="H75" s="27">
        <f>'Couts unitaires'!DI74</f>
        <v>3</v>
      </c>
    </row>
    <row r="76" spans="1:8" ht="12.75">
      <c r="A76" s="25" t="str">
        <f>'Couts unitaires'!B75</f>
        <v>débroussaillage</v>
      </c>
      <c r="B76" s="26" t="str">
        <f>'Couts unitaires'!C75</f>
        <v>m²</v>
      </c>
      <c r="C76" s="26">
        <f>'Couts unitaires'!DC75</f>
        <v>1.25</v>
      </c>
      <c r="D76" s="26">
        <f>'Couts unitaires'!DD75</f>
        <v>1.25</v>
      </c>
      <c r="E76" s="26">
        <f>'Couts unitaires'!DE75</f>
        <v>1.25</v>
      </c>
      <c r="F76" s="30">
        <f>'Couts unitaires'!DG75</f>
        <v>1.25</v>
      </c>
      <c r="G76" s="30">
        <f>'Couts unitaires'!DH75</f>
        <v>1.25</v>
      </c>
      <c r="H76" s="27">
        <f>'Couts unitaires'!DI75</f>
        <v>1</v>
      </c>
    </row>
    <row r="77" spans="1:8" ht="12.75">
      <c r="A77" s="25" t="str">
        <f>'Couts unitaires'!B76</f>
        <v>Abattage et débroussaillage</v>
      </c>
      <c r="B77" s="26" t="str">
        <f>'Couts unitaires'!C76</f>
        <v>ml</v>
      </c>
      <c r="C77" s="26">
        <f>'Couts unitaires'!DC76</f>
        <v>4</v>
      </c>
      <c r="D77" s="26">
        <f>'Couts unitaires'!DD76</f>
        <v>5</v>
      </c>
      <c r="E77" s="26">
        <f>'Couts unitaires'!DE76</f>
        <v>3</v>
      </c>
      <c r="F77" s="30">
        <f>'Couts unitaires'!DG76</f>
        <v>3.5</v>
      </c>
      <c r="G77" s="30">
        <f>'Couts unitaires'!DH76</f>
        <v>4.5</v>
      </c>
      <c r="H77" s="27">
        <f>'Couts unitaires'!DI76</f>
        <v>2</v>
      </c>
    </row>
    <row r="78" spans="1:8" ht="12.75">
      <c r="A78" s="25" t="str">
        <f>'Couts unitaires'!B77</f>
        <v>recépage</v>
      </c>
      <c r="B78" s="26" t="str">
        <f>'Couts unitaires'!C77</f>
        <v>unité</v>
      </c>
      <c r="C78" s="26">
        <f>'Couts unitaires'!DC77</f>
        <v>70</v>
      </c>
      <c r="D78" s="26">
        <f>'Couts unitaires'!DD77</f>
        <v>75</v>
      </c>
      <c r="E78" s="26">
        <f>'Couts unitaires'!DE77</f>
        <v>65</v>
      </c>
      <c r="F78" s="30">
        <f>'Couts unitaires'!DG77</f>
        <v>67.5</v>
      </c>
      <c r="G78" s="30">
        <f>'Couts unitaires'!DH77</f>
        <v>72.5</v>
      </c>
      <c r="H78" s="27">
        <f>'Couts unitaires'!DI77</f>
        <v>2</v>
      </c>
    </row>
    <row r="79" spans="1:8" ht="12.75">
      <c r="A79" s="25" t="str">
        <f>'Couts unitaires'!B78</f>
        <v>abattage d'arbres</v>
      </c>
      <c r="B79" s="26" t="str">
        <f>'Couts unitaires'!C78</f>
        <v>unité</v>
      </c>
      <c r="C79" s="26">
        <f>'Couts unitaires'!DC78</f>
        <v>92.5</v>
      </c>
      <c r="D79" s="26">
        <f>'Couts unitaires'!DD78</f>
        <v>95</v>
      </c>
      <c r="E79" s="26">
        <f>'Couts unitaires'!DE78</f>
        <v>90</v>
      </c>
      <c r="F79" s="30">
        <f>'Couts unitaires'!DG78</f>
        <v>91.25</v>
      </c>
      <c r="G79" s="30">
        <f>'Couts unitaires'!DH78</f>
        <v>93.75</v>
      </c>
      <c r="H79" s="27">
        <f>'Couts unitaires'!DI78</f>
        <v>2</v>
      </c>
    </row>
    <row r="80" spans="1:8" ht="12.75">
      <c r="A80" s="25" t="str">
        <f>'Couts unitaires'!B79</f>
        <v>dessouchage</v>
      </c>
      <c r="B80" s="26" t="str">
        <f>'Couts unitaires'!C79</f>
        <v>unité</v>
      </c>
      <c r="C80" s="26">
        <f>'Couts unitaires'!DC79</f>
        <v>50</v>
      </c>
      <c r="D80" s="26">
        <f>'Couts unitaires'!DD79</f>
        <v>50</v>
      </c>
      <c r="E80" s="26">
        <f>'Couts unitaires'!DE79</f>
        <v>50</v>
      </c>
      <c r="F80" s="30">
        <f>'Couts unitaires'!DG79</f>
        <v>50</v>
      </c>
      <c r="G80" s="30">
        <f>'Couts unitaires'!DH79</f>
        <v>50</v>
      </c>
      <c r="H80" s="27">
        <f>'Couts unitaires'!DI79</f>
        <v>1</v>
      </c>
    </row>
    <row r="81" spans="1:8" ht="12.75">
      <c r="A81" s="25" t="str">
        <f>'Couts unitaires'!B80</f>
        <v>Fauchage</v>
      </c>
      <c r="B81" s="26" t="str">
        <f>'Couts unitaires'!C80</f>
        <v>m2</v>
      </c>
      <c r="C81" s="26">
        <f>'Couts unitaires'!DC80</f>
        <v>0.15</v>
      </c>
      <c r="D81" s="26">
        <f>'Couts unitaires'!DD80</f>
        <v>0.15</v>
      </c>
      <c r="E81" s="26">
        <f>'Couts unitaires'!DE80</f>
        <v>0.15</v>
      </c>
      <c r="F81" s="30">
        <f>'Couts unitaires'!DG80</f>
        <v>0.15</v>
      </c>
      <c r="G81" s="30">
        <f>'Couts unitaires'!DH80</f>
        <v>0.15</v>
      </c>
      <c r="H81" s="27">
        <f>'Couts unitaires'!DI80</f>
        <v>1</v>
      </c>
    </row>
    <row r="82" spans="1:7" ht="12.75">
      <c r="A82" s="25"/>
      <c r="B82" s="26"/>
      <c r="C82" s="26"/>
      <c r="D82" s="26"/>
      <c r="E82" s="26"/>
      <c r="F82" s="30"/>
      <c r="G82" s="30"/>
    </row>
    <row r="83" spans="1:8" ht="12.75">
      <c r="A83" s="32" t="str">
        <f>'Couts unitaires'!B81</f>
        <v>Aménagement annexes</v>
      </c>
      <c r="B83" s="23"/>
      <c r="C83" s="23"/>
      <c r="D83" s="23"/>
      <c r="E83" s="23"/>
      <c r="F83" s="24"/>
      <c r="G83" s="24"/>
      <c r="H83" s="24"/>
    </row>
    <row r="84" spans="1:8" ht="12.75">
      <c r="A84" s="25" t="str">
        <f>'Couts unitaires'!B82</f>
        <v>Abreuvoirs</v>
      </c>
      <c r="B84" s="26" t="str">
        <f>'Couts unitaires'!C82</f>
        <v>unité</v>
      </c>
      <c r="C84" s="26">
        <f>'Couts unitaires'!DC82</f>
        <v>958.5</v>
      </c>
      <c r="D84" s="26">
        <f>'Couts unitaires'!DD82</f>
        <v>1776</v>
      </c>
      <c r="E84" s="26">
        <f>'Couts unitaires'!DE82</f>
        <v>250</v>
      </c>
      <c r="F84" s="30">
        <f>'Couts unitaires'!DG82</f>
        <v>581.25</v>
      </c>
      <c r="G84" s="30">
        <f>'Couts unitaires'!DH82</f>
        <v>1212.5</v>
      </c>
      <c r="H84" s="27">
        <f>'Couts unitaires'!DI82</f>
        <v>6</v>
      </c>
    </row>
    <row r="85" spans="1:8" ht="12.75">
      <c r="A85" s="25" t="str">
        <f>'Couts unitaires'!B83</f>
        <v>Abreuvoirs</v>
      </c>
      <c r="B85" s="26" t="str">
        <f>'Couts unitaires'!C83</f>
        <v>ml</v>
      </c>
      <c r="C85" s="26">
        <f>'Couts unitaires'!DC83</f>
        <v>5</v>
      </c>
      <c r="D85" s="26">
        <f>'Couts unitaires'!DD83</f>
        <v>5</v>
      </c>
      <c r="E85" s="26">
        <f>'Couts unitaires'!DE83</f>
        <v>5</v>
      </c>
      <c r="F85" s="30">
        <f>'Couts unitaires'!DG83</f>
        <v>5</v>
      </c>
      <c r="G85" s="30">
        <f>'Couts unitaires'!DH83</f>
        <v>5</v>
      </c>
      <c r="H85" s="27">
        <f>'Couts unitaires'!DI83</f>
        <v>1</v>
      </c>
    </row>
    <row r="86" spans="1:8" ht="12.75">
      <c r="A86" s="25" t="str">
        <f>'Couts unitaires'!B84</f>
        <v>Pompes de prairies</v>
      </c>
      <c r="B86" s="26" t="str">
        <f>'Couts unitaires'!C84</f>
        <v>unité</v>
      </c>
      <c r="C86" s="26">
        <f>'Couts unitaires'!DC84</f>
        <v>343.3333333333333</v>
      </c>
      <c r="D86" s="26">
        <f>'Couts unitaires'!DD84</f>
        <v>343.3333333333333</v>
      </c>
      <c r="E86" s="26">
        <f>'Couts unitaires'!DE84</f>
        <v>343.3333333333333</v>
      </c>
      <c r="F86" s="30">
        <f>'Couts unitaires'!DG84</f>
        <v>343.3333333333333</v>
      </c>
      <c r="G86" s="30">
        <f>'Couts unitaires'!DH84</f>
        <v>343.3333333333333</v>
      </c>
      <c r="H86" s="27">
        <f>'Couts unitaires'!DI84</f>
        <v>1</v>
      </c>
    </row>
    <row r="87" spans="1:8" ht="12.75">
      <c r="A87" s="25" t="str">
        <f>'Couts unitaires'!B85</f>
        <v>Clôtures </v>
      </c>
      <c r="B87" s="26" t="str">
        <f>'Couts unitaires'!C85</f>
        <v>ml</v>
      </c>
      <c r="C87" s="26">
        <f>'Couts unitaires'!DC85</f>
        <v>7.042</v>
      </c>
      <c r="D87" s="26">
        <f>'Couts unitaires'!DD85</f>
        <v>8</v>
      </c>
      <c r="E87" s="26">
        <f>'Couts unitaires'!DE85</f>
        <v>4</v>
      </c>
      <c r="F87" s="30">
        <f>'Couts unitaires'!DG85</f>
        <v>7.209999999999999</v>
      </c>
      <c r="G87" s="30">
        <f>'Couts unitaires'!DH85</f>
        <v>8</v>
      </c>
      <c r="H87" s="27">
        <f>'Couts unitaires'!DI85</f>
        <v>5</v>
      </c>
    </row>
    <row r="88" spans="1:8" ht="12.75">
      <c r="A88" s="25" t="str">
        <f>'Couts unitaires'!B86</f>
        <v>Passage à gué</v>
      </c>
      <c r="B88" s="26" t="str">
        <f>'Couts unitaires'!C86</f>
        <v>u</v>
      </c>
      <c r="C88" s="26">
        <f>'Couts unitaires'!DC86</f>
        <v>602.0833333333334</v>
      </c>
      <c r="D88" s="26">
        <f>'Couts unitaires'!DD86</f>
        <v>1000</v>
      </c>
      <c r="E88" s="26">
        <f>'Couts unitaires'!DE86</f>
        <v>204.16666666666666</v>
      </c>
      <c r="F88" s="30">
        <f>'Couts unitaires'!DG86</f>
        <v>403.125</v>
      </c>
      <c r="G88" s="30">
        <f>'Couts unitaires'!DH86</f>
        <v>801.0416666666666</v>
      </c>
      <c r="H88" s="27">
        <f>'Couts unitaires'!DI86</f>
        <v>2</v>
      </c>
    </row>
    <row r="89" spans="1:8" ht="12.75">
      <c r="A89" s="25" t="str">
        <f>'Couts unitaires'!B87</f>
        <v>Passerelle bois (fourniture et pose</v>
      </c>
      <c r="B89" s="26" t="str">
        <f>'Couts unitaires'!C87</f>
        <v>u</v>
      </c>
      <c r="C89" s="26">
        <f>'Couts unitaires'!DC87</f>
        <v>14000</v>
      </c>
      <c r="D89" s="26">
        <f>'Couts unitaires'!DD87</f>
        <v>14000</v>
      </c>
      <c r="E89" s="26">
        <f>'Couts unitaires'!DE87</f>
        <v>14000</v>
      </c>
      <c r="F89" s="30">
        <f>'Couts unitaires'!DG87</f>
        <v>14000</v>
      </c>
      <c r="G89" s="30">
        <f>'Couts unitaires'!DH87</f>
        <v>14000</v>
      </c>
      <c r="H89" s="27">
        <f>'Couts unitaires'!DI87</f>
        <v>1</v>
      </c>
    </row>
    <row r="90" spans="1:8" ht="12.75">
      <c r="A90" s="32" t="str">
        <f>'Couts unitaires'!B88</f>
        <v>Ouvrages</v>
      </c>
      <c r="B90" s="23"/>
      <c r="C90" s="23"/>
      <c r="D90" s="23"/>
      <c r="E90" s="23"/>
      <c r="F90" s="24"/>
      <c r="G90" s="24"/>
      <c r="H90" s="24"/>
    </row>
    <row r="91" spans="1:8" ht="12.75">
      <c r="A91" s="25" t="str">
        <f>'Couts unitaires'!B89</f>
        <v>Arasement d'ouvrage</v>
      </c>
      <c r="B91" s="26" t="str">
        <f>'Couts unitaires'!C89</f>
        <v>m de chute</v>
      </c>
      <c r="C91" s="26">
        <f>'Couts unitaires'!DC89</f>
        <v>116347.2</v>
      </c>
      <c r="D91" s="26">
        <f>'Couts unitaires'!DD89</f>
        <v>568421</v>
      </c>
      <c r="E91" s="26">
        <f>'Couts unitaires'!DE89</f>
        <v>7600</v>
      </c>
      <c r="F91" s="30">
        <f>'Couts unitaires'!DG89</f>
        <v>29707</v>
      </c>
      <c r="G91" s="30">
        <f>'Couts unitaires'!DH89</f>
        <v>98833</v>
      </c>
      <c r="H91" s="27">
        <f>'Couts unitaires'!DI89</f>
        <v>15</v>
      </c>
    </row>
    <row r="92" spans="1:8" ht="12.75">
      <c r="A92" s="25" t="str">
        <f>'Couts unitaires'!B90</f>
        <v>arasement partiel grand barrage</v>
      </c>
      <c r="B92" s="26" t="str">
        <f>'Couts unitaires'!C90</f>
        <v>U</v>
      </c>
      <c r="C92" s="26">
        <f>'Couts unitaires'!DC90</f>
        <v>220000</v>
      </c>
      <c r="D92" s="26">
        <f>'Couts unitaires'!DD90</f>
        <v>220000</v>
      </c>
      <c r="E92" s="26">
        <f>'Couts unitaires'!DE90</f>
        <v>220000</v>
      </c>
      <c r="F92" s="30">
        <f>'Couts unitaires'!DG90</f>
        <v>220000</v>
      </c>
      <c r="G92" s="30">
        <f>'Couts unitaires'!DH90</f>
        <v>220000</v>
      </c>
      <c r="H92" s="27">
        <f>'Couts unitaires'!DI90</f>
        <v>1</v>
      </c>
    </row>
    <row r="93" spans="1:8" ht="25.5">
      <c r="A93" s="25" t="str">
        <f>'Couts unitaires'!B91</f>
        <v>Arasement de seuil  accompagné recharge épis...</v>
      </c>
      <c r="B93" s="26" t="str">
        <f>'Couts unitaires'!C91</f>
        <v>U</v>
      </c>
      <c r="C93" s="26">
        <f>'Couts unitaires'!DC91</f>
        <v>11937.846153846154</v>
      </c>
      <c r="D93" s="26">
        <f>'Couts unitaires'!DD91</f>
        <v>61354</v>
      </c>
      <c r="E93" s="26">
        <f>'Couts unitaires'!DE91</f>
        <v>2800</v>
      </c>
      <c r="F93" s="30">
        <f>'Couts unitaires'!DG91</f>
        <v>3570</v>
      </c>
      <c r="G93" s="30">
        <f>'Couts unitaires'!DH91</f>
        <v>6912</v>
      </c>
      <c r="H93" s="27">
        <f>'Couts unitaires'!DI91</f>
        <v>13</v>
      </c>
    </row>
    <row r="94" spans="1:8" ht="15" customHeight="1">
      <c r="A94" s="25" t="str">
        <f>'Couts unitaires'!B92</f>
        <v>Arasement de seuil non accompagné</v>
      </c>
      <c r="B94" s="26" t="str">
        <f>'Couts unitaires'!C92</f>
        <v>u</v>
      </c>
      <c r="C94" s="26">
        <f>'Couts unitaires'!DC92</f>
        <v>8000</v>
      </c>
      <c r="D94" s="26">
        <f>'Couts unitaires'!DD92</f>
        <v>13000</v>
      </c>
      <c r="E94" s="26">
        <f>'Couts unitaires'!DE92</f>
        <v>1000</v>
      </c>
      <c r="F94" s="30">
        <f>'Couts unitaires'!DG92</f>
        <v>5500</v>
      </c>
      <c r="G94" s="30">
        <f>'Couts unitaires'!DH92</f>
        <v>11500</v>
      </c>
      <c r="H94" s="27">
        <f>'Couts unitaires'!DI92</f>
        <v>3</v>
      </c>
    </row>
    <row r="95" spans="1:8" ht="12.75">
      <c r="A95" s="25" t="str">
        <f>'Couts unitaires'!B93</f>
        <v>Destruction maçonnerie</v>
      </c>
      <c r="B95" s="26" t="str">
        <f>'Couts unitaires'!C93</f>
        <v>m3</v>
      </c>
      <c r="C95" s="26">
        <f>'Couts unitaires'!DC93</f>
        <v>15</v>
      </c>
      <c r="D95" s="26">
        <f>'Couts unitaires'!DD93</f>
        <v>15</v>
      </c>
      <c r="E95" s="26">
        <f>'Couts unitaires'!DE93</f>
        <v>15</v>
      </c>
      <c r="F95" s="30">
        <f>'Couts unitaires'!DG93</f>
        <v>15</v>
      </c>
      <c r="G95" s="30">
        <f>'Couts unitaires'!DH93</f>
        <v>15</v>
      </c>
      <c r="H95" s="27">
        <f>'Couts unitaires'!DI93</f>
        <v>1</v>
      </c>
    </row>
    <row r="96" spans="1:8" ht="12.75">
      <c r="A96" s="25" t="str">
        <f>'Couts unitaires'!B94</f>
        <v>Passe à poisson</v>
      </c>
      <c r="B96" s="26" t="str">
        <f>'Couts unitaires'!C94</f>
        <v>&lt; 5m de chute</v>
      </c>
      <c r="C96" s="26">
        <f>'Couts unitaires'!DC94</f>
        <v>59958</v>
      </c>
      <c r="D96" s="26">
        <f>'Couts unitaires'!DD94</f>
        <v>87000</v>
      </c>
      <c r="E96" s="26">
        <f>'Couts unitaires'!DE94</f>
        <v>15000</v>
      </c>
      <c r="F96" s="30">
        <f>'Couts unitaires'!DG94</f>
        <v>60000</v>
      </c>
      <c r="G96" s="30">
        <f>'Couts unitaires'!DH94</f>
        <v>70000</v>
      </c>
      <c r="H96" s="27">
        <f>'Couts unitaires'!DI94</f>
        <v>5</v>
      </c>
    </row>
    <row r="97" spans="1:8" ht="12.75">
      <c r="A97" s="25" t="str">
        <f>'Couts unitaires'!B95</f>
        <v>Passe à poisson</v>
      </c>
      <c r="B97" s="26" t="str">
        <f>'Couts unitaires'!C95</f>
        <v>&gt; 5m de chute</v>
      </c>
      <c r="C97" s="26">
        <f>'Couts unitaires'!DC95</f>
        <v>750000</v>
      </c>
      <c r="D97" s="26">
        <f>'Couts unitaires'!DD95</f>
        <v>1000000</v>
      </c>
      <c r="E97" s="26">
        <f>'Couts unitaires'!DE95</f>
        <v>500000</v>
      </c>
      <c r="F97" s="30">
        <f>'Couts unitaires'!DG95</f>
        <v>625000</v>
      </c>
      <c r="G97" s="30">
        <f>'Couts unitaires'!DH95</f>
        <v>875000</v>
      </c>
      <c r="H97" s="27">
        <f>'Couts unitaires'!DI95</f>
        <v>2</v>
      </c>
    </row>
    <row r="98" spans="1:8" ht="25.5">
      <c r="A98" s="25" t="str">
        <f>'Couts unitaires'!B96</f>
        <v>Passe à bassins très petit cours d'eau &lt; 1m de chute</v>
      </c>
      <c r="B98" s="26">
        <f>'Couts unitaires'!C96</f>
        <v>0</v>
      </c>
      <c r="C98" s="26">
        <f>'Couts unitaires'!DC96</f>
        <v>50000</v>
      </c>
      <c r="D98" s="26">
        <f>'Couts unitaires'!DD96</f>
        <v>50000</v>
      </c>
      <c r="E98" s="26">
        <f>'Couts unitaires'!DE96</f>
        <v>50000</v>
      </c>
      <c r="F98" s="30">
        <f>'Couts unitaires'!DG96</f>
        <v>50000</v>
      </c>
      <c r="G98" s="30">
        <f>'Couts unitaires'!DH96</f>
        <v>50000</v>
      </c>
      <c r="H98" s="27">
        <f>'Couts unitaires'!DI96</f>
        <v>1</v>
      </c>
    </row>
    <row r="99" spans="1:8" ht="25.5">
      <c r="A99" s="25" t="str">
        <f>'Couts unitaires'!B97</f>
        <v>Passe à bassins grands cours d'eau chute de 1,5 à 2m</v>
      </c>
      <c r="B99" s="26" t="str">
        <f>'Couts unitaires'!C97</f>
        <v>prix mini</v>
      </c>
      <c r="C99" s="26">
        <f>'Couts unitaires'!DC97</f>
        <v>180000</v>
      </c>
      <c r="D99" s="26">
        <f>'Couts unitaires'!DD97</f>
        <v>180000</v>
      </c>
      <c r="E99" s="26">
        <f>'Couts unitaires'!DE97</f>
        <v>180000</v>
      </c>
      <c r="F99" s="30">
        <f>'Couts unitaires'!DG97</f>
        <v>180000</v>
      </c>
      <c r="G99" s="30">
        <f>'Couts unitaires'!DH97</f>
        <v>180000</v>
      </c>
      <c r="H99" s="27">
        <f>'Couts unitaires'!DI97</f>
        <v>1</v>
      </c>
    </row>
    <row r="100" spans="1:8" ht="25.5">
      <c r="A100" s="25" t="str">
        <f>'Couts unitaires'!B98</f>
        <v>Passe à bassins grands cours d'eau chute de 1,5 à 2m</v>
      </c>
      <c r="B100" s="26" t="str">
        <f>'Couts unitaires'!C98</f>
        <v>prix maxi</v>
      </c>
      <c r="C100" s="26">
        <f>'Couts unitaires'!DC98</f>
        <v>300000</v>
      </c>
      <c r="D100" s="26">
        <f>'Couts unitaires'!DD98</f>
        <v>300000</v>
      </c>
      <c r="E100" s="26">
        <f>'Couts unitaires'!DE98</f>
        <v>300000</v>
      </c>
      <c r="F100" s="30">
        <f>'Couts unitaires'!DG98</f>
        <v>300000</v>
      </c>
      <c r="G100" s="30">
        <f>'Couts unitaires'!DH98</f>
        <v>300000</v>
      </c>
      <c r="H100" s="27">
        <f>'Couts unitaires'!DI98</f>
        <v>1</v>
      </c>
    </row>
    <row r="101" spans="1:8" ht="12.75">
      <c r="A101" s="25" t="str">
        <f>'Couts unitaires'!B99</f>
        <v>passe rustique grand cours d'eau</v>
      </c>
      <c r="B101" s="26">
        <f>'Couts unitaires'!C99</f>
        <v>0</v>
      </c>
      <c r="C101" s="26">
        <f>'Couts unitaires'!DC99</f>
        <v>150000</v>
      </c>
      <c r="D101" s="26">
        <f>'Couts unitaires'!DD99</f>
        <v>150000</v>
      </c>
      <c r="E101" s="26">
        <f>'Couts unitaires'!DE99</f>
        <v>150000</v>
      </c>
      <c r="F101" s="30">
        <f>'Couts unitaires'!DG99</f>
        <v>150000</v>
      </c>
      <c r="G101" s="30">
        <f>'Couts unitaires'!DH99</f>
        <v>150000</v>
      </c>
      <c r="H101" s="27">
        <f>'Couts unitaires'!DI99</f>
        <v>1</v>
      </c>
    </row>
    <row r="102" spans="1:8" ht="12.75">
      <c r="A102" s="25" t="str">
        <f>'Couts unitaires'!B100</f>
        <v>rampe enrochée grand cours d'eau</v>
      </c>
      <c r="B102" s="26">
        <f>'Couts unitaires'!C100</f>
        <v>0</v>
      </c>
      <c r="C102" s="26">
        <f>'Couts unitaires'!DC100</f>
        <v>120000</v>
      </c>
      <c r="D102" s="26">
        <f>'Couts unitaires'!DD100</f>
        <v>120000</v>
      </c>
      <c r="E102" s="26">
        <f>'Couts unitaires'!DE100</f>
        <v>120000</v>
      </c>
      <c r="F102" s="30">
        <f>'Couts unitaires'!DG100</f>
        <v>120000</v>
      </c>
      <c r="G102" s="30">
        <f>'Couts unitaires'!DH100</f>
        <v>120000</v>
      </c>
      <c r="H102" s="27">
        <f>'Couts unitaires'!DI100</f>
        <v>1</v>
      </c>
    </row>
    <row r="103" spans="1:8" ht="25.5">
      <c r="A103" s="25" t="str">
        <f>'Couts unitaires'!B101</f>
        <v>passe à ang plots ou balai brosse prix mini</v>
      </c>
      <c r="B103" s="26" t="str">
        <f>'Couts unitaires'!C101</f>
        <v>1m de chute</v>
      </c>
      <c r="C103" s="26">
        <f>'Couts unitaires'!DC101</f>
        <v>10000</v>
      </c>
      <c r="D103" s="26">
        <f>'Couts unitaires'!DD101</f>
        <v>10000</v>
      </c>
      <c r="E103" s="26">
        <f>'Couts unitaires'!DE101</f>
        <v>10000</v>
      </c>
      <c r="F103" s="30">
        <f>'Couts unitaires'!DG101</f>
        <v>10000</v>
      </c>
      <c r="G103" s="30">
        <f>'Couts unitaires'!DH101</f>
        <v>10000</v>
      </c>
      <c r="H103" s="27">
        <f>'Couts unitaires'!DI101</f>
        <v>1</v>
      </c>
    </row>
    <row r="104" spans="1:8" ht="25.5">
      <c r="A104" s="25" t="str">
        <f>'Couts unitaires'!B102</f>
        <v>passe à ang plots ou balai brosse prix maxi</v>
      </c>
      <c r="B104" s="26" t="str">
        <f>'Couts unitaires'!C102</f>
        <v>1m de chute</v>
      </c>
      <c r="C104" s="26">
        <f>'Couts unitaires'!DC102</f>
        <v>12000</v>
      </c>
      <c r="D104" s="26">
        <f>'Couts unitaires'!DD102</f>
        <v>12000</v>
      </c>
      <c r="E104" s="26">
        <f>'Couts unitaires'!DE102</f>
        <v>12000</v>
      </c>
      <c r="F104" s="30">
        <f>'Couts unitaires'!DG102</f>
        <v>12000</v>
      </c>
      <c r="G104" s="30">
        <f>'Couts unitaires'!DH102</f>
        <v>12000</v>
      </c>
      <c r="H104" s="27">
        <f>'Couts unitaires'!DI102</f>
        <v>1</v>
      </c>
    </row>
    <row r="105" spans="1:8" ht="25.5">
      <c r="A105" s="25" t="str">
        <f>'Couts unitaires'!B103</f>
        <v>entretien passe à ps à contraintes faibles (ral fond, tapis brosses)</v>
      </c>
      <c r="B105" s="26" t="str">
        <f>'Couts unitaires'!C103</f>
        <v> /an</v>
      </c>
      <c r="C105" s="26">
        <f>'Couts unitaires'!DC103</f>
        <v>750</v>
      </c>
      <c r="D105" s="26">
        <f>'Couts unitaires'!DD103</f>
        <v>1500</v>
      </c>
      <c r="E105" s="26">
        <f>'Couts unitaires'!DE103</f>
        <v>0</v>
      </c>
      <c r="F105" s="30">
        <f>'Couts unitaires'!DG103</f>
        <v>375</v>
      </c>
      <c r="G105" s="30">
        <f>'Couts unitaires'!DH103</f>
        <v>1125</v>
      </c>
      <c r="H105" s="27">
        <f>'Couts unitaires'!DI103</f>
        <v>2</v>
      </c>
    </row>
    <row r="106" spans="1:8" ht="25.5">
      <c r="A106" s="25" t="str">
        <f>'Couts unitaires'!B104</f>
        <v>entretien passes à ps à contraintes moyennes (bassins ral plans...)</v>
      </c>
      <c r="B106" s="26" t="str">
        <f>'Couts unitaires'!C104</f>
        <v> /an</v>
      </c>
      <c r="C106" s="26">
        <f>'Couts unitaires'!DC104</f>
        <v>2250</v>
      </c>
      <c r="D106" s="26">
        <f>'Couts unitaires'!DD104</f>
        <v>3000</v>
      </c>
      <c r="E106" s="26">
        <f>'Couts unitaires'!DE104</f>
        <v>1500</v>
      </c>
      <c r="F106" s="30">
        <f>'Couts unitaires'!DG104</f>
        <v>1875</v>
      </c>
      <c r="G106" s="30">
        <f>'Couts unitaires'!DH104</f>
        <v>2625</v>
      </c>
      <c r="H106" s="27">
        <f>'Couts unitaires'!DI104</f>
        <v>2</v>
      </c>
    </row>
    <row r="107" spans="1:8" ht="38.25">
      <c r="A107" s="25" t="str">
        <f>'Couts unitaires'!B105</f>
        <v>entretien passe à ps à contraintes fortes (ascenseurs, pompage, chambre visio...)</v>
      </c>
      <c r="B107" s="26" t="str">
        <f>'Couts unitaires'!C105</f>
        <v> /an</v>
      </c>
      <c r="C107" s="26">
        <f>'Couts unitaires'!DC105</f>
        <v>101500</v>
      </c>
      <c r="D107" s="26">
        <f>'Couts unitaires'!DD105</f>
        <v>200000</v>
      </c>
      <c r="E107" s="26">
        <f>'Couts unitaires'!DE105</f>
        <v>3000</v>
      </c>
      <c r="F107" s="30">
        <f>'Couts unitaires'!DG105</f>
        <v>52250</v>
      </c>
      <c r="G107" s="30">
        <f>'Couts unitaires'!DH105</f>
        <v>150750</v>
      </c>
      <c r="H107" s="27">
        <f>'Couts unitaires'!DI105</f>
        <v>2</v>
      </c>
    </row>
    <row r="108" spans="1:8" ht="12.75">
      <c r="A108" s="25" t="str">
        <f>'Couts unitaires'!B106</f>
        <v>suppression digues d'étang</v>
      </c>
      <c r="B108" s="26" t="str">
        <f>'Couts unitaires'!C106</f>
        <v>u</v>
      </c>
      <c r="C108" s="26">
        <f>'Couts unitaires'!DC106</f>
        <v>6702</v>
      </c>
      <c r="D108" s="26">
        <f>'Couts unitaires'!DD106</f>
        <v>13614</v>
      </c>
      <c r="E108" s="26">
        <f>'Couts unitaires'!DE106</f>
        <v>1136</v>
      </c>
      <c r="F108" s="30">
        <f>'Couts unitaires'!DG106</f>
        <v>3246</v>
      </c>
      <c r="G108" s="30">
        <f>'Couts unitaires'!DH106</f>
        <v>9485</v>
      </c>
      <c r="H108" s="27">
        <f>'Couts unitaires'!DI106</f>
        <v>3</v>
      </c>
    </row>
    <row r="109" spans="1:8" ht="12.75">
      <c r="A109" s="25" t="str">
        <f>'Couts unitaires'!B107</f>
        <v>pose de moine fourniture et pose</v>
      </c>
      <c r="B109" s="26" t="str">
        <f>'Couts unitaires'!C108</f>
        <v>u</v>
      </c>
      <c r="C109" s="26">
        <f>'Couts unitaires'!DC108</f>
        <v>11308</v>
      </c>
      <c r="D109" s="26">
        <f>'Couts unitaires'!DD108</f>
        <v>11308</v>
      </c>
      <c r="E109" s="26">
        <f>'Couts unitaires'!DE108</f>
        <v>11308</v>
      </c>
      <c r="F109" s="30">
        <f>'Couts unitaires'!DG108</f>
        <v>11308</v>
      </c>
      <c r="G109" s="30">
        <f>'Couts unitaires'!DH108</f>
        <v>11308</v>
      </c>
      <c r="H109" s="27">
        <f>'Couts unitaires'!DI108</f>
        <v>1</v>
      </c>
    </row>
    <row r="110" spans="1:8" ht="12.75">
      <c r="A110" s="25" t="str">
        <f>'Couts unitaires'!B108</f>
        <v>contournement d'étangs</v>
      </c>
      <c r="B110" s="26" t="str">
        <f>'Couts unitaires'!C107</f>
        <v>u</v>
      </c>
      <c r="C110" s="26">
        <f>'Couts unitaires'!DC107</f>
        <v>5075</v>
      </c>
      <c r="D110" s="26">
        <f>'Couts unitaires'!DD107</f>
        <v>5150</v>
      </c>
      <c r="E110" s="26">
        <f>'Couts unitaires'!DE107</f>
        <v>5000</v>
      </c>
      <c r="F110" s="30">
        <f>'Couts unitaires'!DG107</f>
        <v>5037.5</v>
      </c>
      <c r="G110" s="30">
        <f>'Couts unitaires'!DH107</f>
        <v>5112.5</v>
      </c>
      <c r="H110" s="27">
        <f>'Couts unitaires'!DI107</f>
        <v>2</v>
      </c>
    </row>
    <row r="111" spans="1:8" ht="12.75">
      <c r="A111" s="25" t="str">
        <f>'Couts unitaires'!B109</f>
        <v>curage + contournement</v>
      </c>
      <c r="B111" s="26">
        <f>'Couts unitaires'!C109</f>
        <v>0</v>
      </c>
      <c r="C111" s="26">
        <f>'Couts unitaires'!DC109</f>
        <v>65000</v>
      </c>
      <c r="D111" s="26">
        <f>'Couts unitaires'!DD109</f>
        <v>65000</v>
      </c>
      <c r="E111" s="26">
        <f>'Couts unitaires'!DE109</f>
        <v>65000</v>
      </c>
      <c r="F111" s="30">
        <f>'Couts unitaires'!DG109</f>
        <v>65000</v>
      </c>
      <c r="G111" s="30">
        <f>'Couts unitaires'!DH109</f>
        <v>65000</v>
      </c>
      <c r="H111" s="27">
        <f>'Couts unitaires'!DI109</f>
        <v>1</v>
      </c>
    </row>
    <row r="112" spans="1:8" ht="12.75">
      <c r="A112" s="32" t="str">
        <f>'Couts unitaires'!B110</f>
        <v>Terrassement</v>
      </c>
      <c r="B112" s="23"/>
      <c r="C112" s="23"/>
      <c r="D112" s="23"/>
      <c r="E112" s="23"/>
      <c r="F112" s="24"/>
      <c r="G112" s="24"/>
      <c r="H112" s="24"/>
    </row>
    <row r="113" spans="1:8" ht="18" customHeight="1">
      <c r="A113" s="25" t="str">
        <f>'Couts unitaires'!B111</f>
        <v>Terrassement et évacuation hors site</v>
      </c>
      <c r="B113" s="26" t="str">
        <f>'Couts unitaires'!C111</f>
        <v>m3</v>
      </c>
      <c r="C113" s="26">
        <f>'Couts unitaires'!DC111</f>
        <v>15.7575</v>
      </c>
      <c r="D113" s="26">
        <f>'Couts unitaires'!DD111</f>
        <v>21.53</v>
      </c>
      <c r="E113" s="26">
        <f>'Couts unitaires'!DE111</f>
        <v>10</v>
      </c>
      <c r="F113" s="30">
        <f>'Couts unitaires'!DG111</f>
        <v>14.125</v>
      </c>
      <c r="G113" s="30">
        <f>'Couts unitaires'!DH111</f>
        <v>17.3825</v>
      </c>
      <c r="H113" s="27">
        <f>'Couts unitaires'!DI111</f>
        <v>4</v>
      </c>
    </row>
    <row r="114" spans="1:8" ht="25.5">
      <c r="A114" s="25" t="str">
        <f>'Couts unitaires'!B112</f>
        <v>Terrassement et régalage sur site (déblai / remblai)</v>
      </c>
      <c r="B114" s="26" t="str">
        <f>'Couts unitaires'!C112</f>
        <v>m3</v>
      </c>
      <c r="C114" s="26">
        <f>'Couts unitaires'!DC112</f>
        <v>8.854444444444445</v>
      </c>
      <c r="D114" s="26">
        <f>'Couts unitaires'!DD112</f>
        <v>15</v>
      </c>
      <c r="E114" s="26">
        <f>'Couts unitaires'!DE112</f>
        <v>3</v>
      </c>
      <c r="F114" s="30">
        <f>'Couts unitaires'!DG112</f>
        <v>5.75</v>
      </c>
      <c r="G114" s="30">
        <f>'Couts unitaires'!DH112</f>
        <v>13.16</v>
      </c>
      <c r="H114" s="27">
        <f>'Couts unitaires'!DI112</f>
        <v>9</v>
      </c>
    </row>
    <row r="115" spans="1:8" ht="12.75">
      <c r="A115" s="25" t="str">
        <f>'Couts unitaires'!B113</f>
        <v>Arasement merlons</v>
      </c>
      <c r="B115" s="26" t="str">
        <f>'Couts unitaires'!C114</f>
        <v>m3</v>
      </c>
      <c r="C115" s="26">
        <f>'Couts unitaires'!DC114</f>
        <v>20.666666666666668</v>
      </c>
      <c r="D115" s="26">
        <f>'Couts unitaires'!DD114</f>
        <v>28.5</v>
      </c>
      <c r="E115" s="26">
        <f>'Couts unitaires'!DE114</f>
        <v>9</v>
      </c>
      <c r="F115" s="30">
        <f>'Couts unitaires'!DG114</f>
        <v>20</v>
      </c>
      <c r="G115" s="30">
        <f>'Couts unitaires'!DH114</f>
        <v>24.375</v>
      </c>
      <c r="H115" s="27">
        <f>'Couts unitaires'!DI114</f>
        <v>6</v>
      </c>
    </row>
    <row r="116" spans="1:8" ht="25.5">
      <c r="A116" s="25" t="str">
        <f>'Couts unitaires'!B114</f>
        <v>Remblais terreux (fourniture+main d'œuvre)</v>
      </c>
      <c r="B116" s="26" t="str">
        <f>'Couts unitaires'!C115</f>
        <v>m3</v>
      </c>
      <c r="C116" s="26">
        <f>'Couts unitaires'!DC115</f>
        <v>55.56999999999999</v>
      </c>
      <c r="D116" s="26">
        <f>'Couts unitaires'!DD115</f>
        <v>140.2</v>
      </c>
      <c r="E116" s="26">
        <f>'Couts unitaires'!DE115</f>
        <v>30</v>
      </c>
      <c r="F116" s="30">
        <f>'Couts unitaires'!DG115</f>
        <v>40.097500000000004</v>
      </c>
      <c r="G116" s="30">
        <f>'Couts unitaires'!DH115</f>
        <v>62.7425</v>
      </c>
      <c r="H116" s="27">
        <f>'Couts unitaires'!DI115</f>
        <v>16</v>
      </c>
    </row>
    <row r="117" spans="1:8" ht="25.5">
      <c r="A117" s="25" t="str">
        <f>'Couts unitaires'!B115</f>
        <v>Recharge sédimentaire (mat + transport + pose)</v>
      </c>
      <c r="B117" s="26" t="str">
        <f>'Couts unitaires'!C115</f>
        <v>m3</v>
      </c>
      <c r="C117" s="26">
        <f>'Couts unitaires'!DC115</f>
        <v>55.56999999999999</v>
      </c>
      <c r="D117" s="26">
        <f>'Couts unitaires'!DD115</f>
        <v>140.2</v>
      </c>
      <c r="E117" s="26">
        <f>'Couts unitaires'!DE115</f>
        <v>30</v>
      </c>
      <c r="F117" s="30">
        <f>'Couts unitaires'!DG115</f>
        <v>40.097500000000004</v>
      </c>
      <c r="G117" s="30">
        <f>'Couts unitaires'!DH115</f>
        <v>62.7425</v>
      </c>
      <c r="H117" s="27">
        <f>'Couts unitaires'!DI115</f>
        <v>16</v>
      </c>
    </row>
    <row r="118" spans="1:8" ht="12.75">
      <c r="A118" s="25" t="str">
        <f>'Couts unitaires'!B116</f>
        <v>Décapage emprise</v>
      </c>
      <c r="B118" s="26" t="str">
        <f>'Couts unitaires'!C116</f>
        <v>m²</v>
      </c>
      <c r="C118" s="26">
        <f>'Couts unitaires'!DC116</f>
        <v>8</v>
      </c>
      <c r="D118" s="26">
        <f>'Couts unitaires'!DD116</f>
        <v>12</v>
      </c>
      <c r="E118" s="26">
        <f>'Couts unitaires'!DE116</f>
        <v>4</v>
      </c>
      <c r="F118" s="30">
        <f>'Couts unitaires'!DG116</f>
        <v>6</v>
      </c>
      <c r="G118" s="30">
        <f>'Couts unitaires'!DH116</f>
        <v>10</v>
      </c>
      <c r="H118" s="27">
        <f>'Couts unitaires'!DI116</f>
        <v>2</v>
      </c>
    </row>
    <row r="119" spans="1:7" ht="12.75">
      <c r="A119" s="25"/>
      <c r="B119" s="26"/>
      <c r="C119" s="26"/>
      <c r="D119" s="26"/>
      <c r="E119" s="26"/>
      <c r="F119" s="30"/>
      <c r="G119" s="30"/>
    </row>
    <row r="120" spans="1:7" ht="12.75">
      <c r="A120" s="25"/>
      <c r="B120" s="26"/>
      <c r="C120" s="26"/>
      <c r="D120" s="26"/>
      <c r="E120" s="26"/>
      <c r="F120" s="30"/>
      <c r="G120" s="30"/>
    </row>
    <row r="121" spans="1:8" ht="12.75">
      <c r="A121" s="32" t="str">
        <f>'Couts unitaires'!B117</f>
        <v>Divers</v>
      </c>
      <c r="B121" s="23"/>
      <c r="C121" s="23"/>
      <c r="D121" s="23"/>
      <c r="E121" s="23"/>
      <c r="F121" s="24"/>
      <c r="G121" s="24"/>
      <c r="H121" s="24"/>
    </row>
    <row r="122" spans="1:8" ht="12.75">
      <c r="A122" s="25" t="str">
        <f>'Couts unitaires'!B118</f>
        <v>Acquisition foncière</v>
      </c>
      <c r="B122" s="26" t="str">
        <f>'Couts unitaires'!C118</f>
        <v>ha</v>
      </c>
      <c r="C122" s="26">
        <f>'Couts unitaires'!DC118</f>
        <v>5500</v>
      </c>
      <c r="D122" s="26">
        <f>'Couts unitaires'!DD118</f>
        <v>6000</v>
      </c>
      <c r="E122" s="26">
        <f>'Couts unitaires'!DE118</f>
        <v>5000</v>
      </c>
      <c r="F122" s="30">
        <f>'Couts unitaires'!DG118</f>
        <v>5250</v>
      </c>
      <c r="G122" s="30">
        <f>'Couts unitaires'!DH118</f>
        <v>5750</v>
      </c>
      <c r="H122" s="27">
        <f>'Couts unitaires'!DI118</f>
        <v>2</v>
      </c>
    </row>
    <row r="123" spans="1:8" ht="12.75">
      <c r="A123" s="25" t="str">
        <f>'Couts unitaires'!B119</f>
        <v>Installation désinstallationchantier</v>
      </c>
      <c r="B123" s="26" t="str">
        <f>'Couts unitaires'!C119</f>
        <v>%</v>
      </c>
      <c r="C123" s="26">
        <f>'Couts unitaires'!DC119</f>
        <v>12.9</v>
      </c>
      <c r="D123" s="26">
        <f>'Couts unitaires'!DD119</f>
        <v>33</v>
      </c>
      <c r="E123" s="26">
        <f>'Couts unitaires'!DE119</f>
        <v>5</v>
      </c>
      <c r="F123" s="30">
        <f>'Couts unitaires'!DG119</f>
        <v>6.050000000000001</v>
      </c>
      <c r="G123" s="30">
        <f>'Couts unitaires'!DH119</f>
        <v>16.75</v>
      </c>
      <c r="H123" s="27">
        <f>'Couts unitaires'!DI119</f>
        <v>6</v>
      </c>
    </row>
    <row r="124" spans="1:8" ht="89.25">
      <c r="A124" s="25" t="str">
        <f>'Couts unitaires'!B120</f>
        <v>Etude préalable CRE (diagnostique DCE sur la masse d'eau, mise à jours des données issues des réseaux si elles ont  plus de 2 ans (IBD, PE, IBMR, IBGN) + état initial sur le site des tx (IBGN,PE,IBD, IBMR) + définition des tx)</v>
      </c>
      <c r="B124" s="26" t="str">
        <f>'Couts unitaires'!C120</f>
        <v>km</v>
      </c>
      <c r="C124" s="26">
        <f>'Couts unitaires'!DC120</f>
        <v>337.6681783824641</v>
      </c>
      <c r="D124" s="26">
        <f>'Couts unitaires'!DD120</f>
        <v>555.5555555555555</v>
      </c>
      <c r="E124" s="26">
        <f>'Couts unitaires'!DE120</f>
        <v>135</v>
      </c>
      <c r="F124" s="30">
        <f>'Couts unitaires'!DG120</f>
        <v>228.72448979591837</v>
      </c>
      <c r="G124" s="30">
        <f>'Couts unitaires'!DH120</f>
        <v>439.00226757369614</v>
      </c>
      <c r="H124" s="27">
        <f>'Couts unitaires'!DI120</f>
        <v>3</v>
      </c>
    </row>
    <row r="125" spans="1:5" ht="12.75">
      <c r="A125" s="25"/>
      <c r="B125" s="26"/>
      <c r="C125" s="26"/>
      <c r="D125" s="26"/>
      <c r="E125" s="26"/>
    </row>
    <row r="126" spans="1:8" ht="12.75">
      <c r="A126" s="32" t="str">
        <f>'Couts unitaires'!B122</f>
        <v>Suivis </v>
      </c>
      <c r="B126" s="23"/>
      <c r="C126" s="23"/>
      <c r="D126" s="23"/>
      <c r="E126" s="23"/>
      <c r="F126" s="24"/>
      <c r="G126" s="24"/>
      <c r="H126" s="24"/>
    </row>
    <row r="127" spans="1:8" ht="12.75">
      <c r="A127" s="25" t="str">
        <f>'Couts unitaires'!B123</f>
        <v>IBGN (12pts)</v>
      </c>
      <c r="B127" s="26" t="str">
        <f>'Couts unitaires'!C123</f>
        <v>u</v>
      </c>
      <c r="C127" s="26">
        <f>'Couts unitaires'!DC123</f>
        <v>708.5714285714286</v>
      </c>
      <c r="D127" s="26">
        <f>'Couts unitaires'!DD123</f>
        <v>1000</v>
      </c>
      <c r="E127" s="26">
        <f>'Couts unitaires'!DE123</f>
        <v>400</v>
      </c>
      <c r="F127" s="30">
        <f>'Couts unitaires'!DG123</f>
        <v>580</v>
      </c>
      <c r="G127" s="30">
        <f>'Couts unitaires'!DH123</f>
        <v>875</v>
      </c>
      <c r="H127" s="27">
        <f>'Couts unitaires'!DI123</f>
        <v>7</v>
      </c>
    </row>
    <row r="128" spans="1:8" ht="12.75">
      <c r="A128" s="25" t="str">
        <f>'Couts unitaires'!B124</f>
        <v>Diatomées (IBD)</v>
      </c>
      <c r="B128" s="26" t="str">
        <f>'Couts unitaires'!C124</f>
        <v>u</v>
      </c>
      <c r="C128" s="26">
        <f>'Couts unitaires'!DC124</f>
        <v>260</v>
      </c>
      <c r="D128" s="26">
        <f>'Couts unitaires'!DD124</f>
        <v>350</v>
      </c>
      <c r="E128" s="26">
        <f>'Couts unitaires'!DE124</f>
        <v>200</v>
      </c>
      <c r="F128" s="30">
        <f>'Couts unitaires'!DG124</f>
        <v>222.5</v>
      </c>
      <c r="G128" s="30">
        <f>'Couts unitaires'!DH124</f>
        <v>282.5</v>
      </c>
      <c r="H128" s="27">
        <f>'Couts unitaires'!DI124</f>
        <v>4</v>
      </c>
    </row>
    <row r="129" spans="1:8" ht="12.75">
      <c r="A129" s="25" t="str">
        <f>'Couts unitaires'!B125</f>
        <v>Macrophyte (IBMR)</v>
      </c>
      <c r="B129" s="26" t="str">
        <f>'Couts unitaires'!C125</f>
        <v>u</v>
      </c>
      <c r="C129" s="26">
        <f>'Couts unitaires'!DC125</f>
        <v>825</v>
      </c>
      <c r="D129" s="26">
        <f>'Couts unitaires'!DD125</f>
        <v>1300</v>
      </c>
      <c r="E129" s="26">
        <f>'Couts unitaires'!DE125</f>
        <v>600</v>
      </c>
      <c r="F129" s="30">
        <f>'Couts unitaires'!DG125</f>
        <v>675</v>
      </c>
      <c r="G129" s="30">
        <f>'Couts unitaires'!DH125</f>
        <v>850</v>
      </c>
      <c r="H129" s="27">
        <f>'Couts unitaires'!DI125</f>
        <v>4</v>
      </c>
    </row>
    <row r="130" spans="1:8" ht="12.75">
      <c r="A130" s="25" t="str">
        <f>'Couts unitaires'!B126</f>
        <v>Phytoplancton</v>
      </c>
      <c r="B130" s="26" t="str">
        <f>'Couts unitaires'!C126</f>
        <v>u</v>
      </c>
      <c r="C130" s="26">
        <f>'Couts unitaires'!DC126</f>
        <v>200</v>
      </c>
      <c r="D130" s="26">
        <f>'Couts unitaires'!DD126</f>
        <v>200</v>
      </c>
      <c r="E130" s="26">
        <f>'Couts unitaires'!DE126</f>
        <v>200</v>
      </c>
      <c r="F130" s="30">
        <f>'Couts unitaires'!DG126</f>
        <v>200</v>
      </c>
      <c r="G130" s="30">
        <f>'Couts unitaires'!DH126</f>
        <v>200</v>
      </c>
      <c r="H130" s="27">
        <f>'Couts unitaires'!DI126</f>
        <v>1</v>
      </c>
    </row>
    <row r="131" spans="1:8" ht="12.75">
      <c r="A131" s="25" t="str">
        <f>'Couts unitaires'!B127</f>
        <v>Pêche électrique bateau </v>
      </c>
      <c r="B131" s="26" t="str">
        <f>'Couts unitaires'!C127</f>
        <v>u</v>
      </c>
      <c r="C131" s="26">
        <f>'Couts unitaires'!DC127</f>
        <v>1575</v>
      </c>
      <c r="D131" s="26">
        <f>'Couts unitaires'!DD127</f>
        <v>2000</v>
      </c>
      <c r="E131" s="26">
        <f>'Couts unitaires'!DE127</f>
        <v>1000</v>
      </c>
      <c r="F131" s="30">
        <f>'Couts unitaires'!DG127</f>
        <v>1300</v>
      </c>
      <c r="G131" s="30">
        <f>'Couts unitaires'!DH127</f>
        <v>1925</v>
      </c>
      <c r="H131" s="27">
        <f>'Couts unitaires'!DI127</f>
        <v>4</v>
      </c>
    </row>
    <row r="132" spans="1:8" ht="12.75">
      <c r="A132" s="25" t="str">
        <f>'Couts unitaires'!B128</f>
        <v>Pêche electrique (1 ou 2 anodes)</v>
      </c>
      <c r="B132" s="26" t="str">
        <f>'Couts unitaires'!C128</f>
        <v>u</v>
      </c>
      <c r="C132" s="26">
        <f>'Couts unitaires'!DC128</f>
        <v>1525</v>
      </c>
      <c r="D132" s="26">
        <f>'Couts unitaires'!DD128</f>
        <v>2600</v>
      </c>
      <c r="E132" s="26">
        <f>'Couts unitaires'!DE128</f>
        <v>500</v>
      </c>
      <c r="F132" s="30">
        <f>'Couts unitaires'!DG128</f>
        <v>1175</v>
      </c>
      <c r="G132" s="30">
        <f>'Couts unitaires'!DH128</f>
        <v>1850</v>
      </c>
      <c r="H132" s="27">
        <f>'Couts unitaires'!DI128</f>
        <v>4</v>
      </c>
    </row>
    <row r="133" spans="1:8" ht="25.5">
      <c r="A133" s="25" t="str">
        <f>'Couts unitaires'!B129</f>
        <v>Thermomètre enregistreur HOBO U22 Water Temp Pro V2  </v>
      </c>
      <c r="B133" s="26" t="str">
        <f>'Couts unitaires'!C129</f>
        <v>u</v>
      </c>
      <c r="C133" s="26">
        <f>'Couts unitaires'!DC129</f>
        <v>120</v>
      </c>
      <c r="D133" s="26">
        <f>'Couts unitaires'!DD129</f>
        <v>120</v>
      </c>
      <c r="E133" s="26">
        <f>'Couts unitaires'!DE129</f>
        <v>120</v>
      </c>
      <c r="F133" s="30">
        <f>'Couts unitaires'!DG129</f>
        <v>120</v>
      </c>
      <c r="G133" s="30">
        <f>'Couts unitaires'!DH129</f>
        <v>120</v>
      </c>
      <c r="H133" s="27">
        <f>'Couts unitaires'!DI129</f>
        <v>2</v>
      </c>
    </row>
    <row r="134" spans="1:8" ht="12.75">
      <c r="A134" s="25" t="str">
        <f>'Couts unitaires'!B130</f>
        <v>Piézomètres </v>
      </c>
      <c r="B134" s="26" t="str">
        <f>'Couts unitaires'!C130</f>
        <v>u</v>
      </c>
      <c r="C134" s="26">
        <f>'Couts unitaires'!DC130</f>
        <v>4000</v>
      </c>
      <c r="D134" s="26">
        <f>'Couts unitaires'!DD130</f>
        <v>4000</v>
      </c>
      <c r="E134" s="26">
        <f>'Couts unitaires'!DE130</f>
        <v>4000</v>
      </c>
      <c r="F134" s="30">
        <f>'Couts unitaires'!DG130</f>
        <v>4000</v>
      </c>
      <c r="G134" s="30">
        <f>'Couts unitaires'!DH130</f>
        <v>4000</v>
      </c>
      <c r="H134" s="27">
        <f>'Couts unitaires'!DI130</f>
        <v>1</v>
      </c>
    </row>
    <row r="135" spans="1:5" ht="12.75">
      <c r="A135" s="25"/>
      <c r="B135" s="26"/>
      <c r="C135" s="26"/>
      <c r="D135" s="26"/>
      <c r="E135" s="26"/>
    </row>
    <row r="136" spans="1:8" ht="12.75">
      <c r="A136" s="32" t="str">
        <f>'Couts unitaires'!B132</f>
        <v>Salaires</v>
      </c>
      <c r="B136" s="23"/>
      <c r="C136" s="23"/>
      <c r="D136" s="23"/>
      <c r="E136" s="23"/>
      <c r="F136" s="24"/>
      <c r="G136" s="24"/>
      <c r="H136" s="24"/>
    </row>
    <row r="137" spans="1:8" ht="12.75">
      <c r="A137" s="25" t="str">
        <f>'Couts unitaires'!B133</f>
        <v>Agents</v>
      </c>
      <c r="B137" s="26" t="str">
        <f>'Couts unitaires'!C133</f>
        <v>h</v>
      </c>
      <c r="C137" s="26">
        <f>'Couts unitaires'!DC133</f>
        <v>10.83</v>
      </c>
      <c r="D137" s="26">
        <f>'Couts unitaires'!DD133</f>
        <v>13.39</v>
      </c>
      <c r="E137" s="26">
        <f>'Couts unitaires'!DE133</f>
        <v>8.27</v>
      </c>
      <c r="F137" s="30">
        <f>'Couts unitaires'!DG133</f>
        <v>9.55</v>
      </c>
      <c r="G137" s="30">
        <f>'Couts unitaires'!DH133</f>
        <v>12.11</v>
      </c>
      <c r="H137" s="27">
        <f>'Couts unitaires'!DI133</f>
        <v>2</v>
      </c>
    </row>
    <row r="138" spans="1:8" ht="12.75">
      <c r="A138" s="25" t="str">
        <f>'Couts unitaires'!B134</f>
        <v>Techniciens</v>
      </c>
      <c r="B138" s="26" t="str">
        <f>'Couts unitaires'!C134</f>
        <v>h</v>
      </c>
      <c r="C138" s="26">
        <f>'Couts unitaires'!DC134</f>
        <v>29.013333333333332</v>
      </c>
      <c r="D138" s="26">
        <f>'Couts unitaires'!DD134</f>
        <v>55</v>
      </c>
      <c r="E138" s="26">
        <f>'Couts unitaires'!DE134</f>
        <v>15.5</v>
      </c>
      <c r="F138" s="30">
        <f>'Couts unitaires'!DG134</f>
        <v>16.02</v>
      </c>
      <c r="G138" s="30">
        <f>'Couts unitaires'!DH134</f>
        <v>35.769999999999996</v>
      </c>
      <c r="H138" s="27">
        <f>'Couts unitaires'!DI134</f>
        <v>3</v>
      </c>
    </row>
    <row r="139" spans="1:5" ht="12.75">
      <c r="A139" s="25"/>
      <c r="B139" s="26"/>
      <c r="C139" s="26"/>
      <c r="D139" s="26"/>
      <c r="E139" s="26"/>
    </row>
    <row r="140" spans="1:8" ht="12.75">
      <c r="A140" s="32" t="str">
        <f>'Couts unitaires'!B137</f>
        <v>Cout global</v>
      </c>
      <c r="B140" s="23"/>
      <c r="C140" s="23"/>
      <c r="D140" s="23"/>
      <c r="E140" s="23"/>
      <c r="F140" s="24"/>
      <c r="G140" s="24"/>
      <c r="H140" s="24"/>
    </row>
    <row r="141" spans="1:8" ht="12.75">
      <c r="A141" s="25" t="str">
        <f>'Couts unitaires'!B138</f>
        <v>Reméandrage</v>
      </c>
      <c r="B141" s="26" t="str">
        <f>'Couts unitaires'!C138</f>
        <v>ml</v>
      </c>
      <c r="C141" s="26">
        <f>'Couts unitaires'!DC138</f>
        <v>73.73333333333333</v>
      </c>
      <c r="D141" s="26">
        <f>'Couts unitaires'!DD138</f>
        <v>170</v>
      </c>
      <c r="E141" s="26">
        <f>'Couts unitaires'!DE138</f>
        <v>21</v>
      </c>
      <c r="F141" s="30">
        <f>'Couts unitaires'!DG138</f>
        <v>36</v>
      </c>
      <c r="G141" s="30">
        <f>'Couts unitaires'!DH138</f>
        <v>82</v>
      </c>
      <c r="H141" s="27">
        <f>'Couts unitaires'!DI138</f>
        <v>9</v>
      </c>
    </row>
    <row r="142" spans="1:8" ht="12.75">
      <c r="A142" s="25" t="str">
        <f>'Couts unitaires'!B139</f>
        <v>Création lit complet</v>
      </c>
      <c r="B142" s="26" t="str">
        <f>'Couts unitaires'!C139</f>
        <v>ml</v>
      </c>
      <c r="C142" s="26">
        <f>'Couts unitaires'!DC139</f>
        <v>418.42857142857144</v>
      </c>
      <c r="D142" s="26">
        <f>'Couts unitaires'!DD139</f>
        <v>750</v>
      </c>
      <c r="E142" s="26">
        <f>'Couts unitaires'!DE139</f>
        <v>50</v>
      </c>
      <c r="F142" s="30">
        <f>'Couts unitaires'!DG139</f>
        <v>200</v>
      </c>
      <c r="G142" s="30">
        <f>'Couts unitaires'!DH139</f>
        <v>614.5</v>
      </c>
      <c r="H142" s="27">
        <f>'Couts unitaires'!DI139</f>
        <v>7</v>
      </c>
    </row>
    <row r="143" spans="1:8" ht="25.5">
      <c r="A143" s="33" t="str">
        <f>'Couts unitaires'!B140</f>
        <v>rehaussement de lit par seuils + recharge</v>
      </c>
      <c r="B143" s="34">
        <f>'Couts unitaires'!C140</f>
        <v>0</v>
      </c>
      <c r="C143" s="34">
        <f>'Couts unitaires'!DC140</f>
        <v>982</v>
      </c>
      <c r="D143" s="34">
        <f>'Couts unitaires'!DD140</f>
        <v>982</v>
      </c>
      <c r="E143" s="34">
        <f>'Couts unitaires'!DE140</f>
        <v>982</v>
      </c>
      <c r="F143" s="30">
        <f>'Couts unitaires'!DG140</f>
        <v>982</v>
      </c>
      <c r="G143" s="30">
        <f>'Couts unitaires'!DH140</f>
        <v>982</v>
      </c>
      <c r="H143" s="31">
        <f>'Couts unitaires'!DI140</f>
        <v>1</v>
      </c>
    </row>
    <row r="144" spans="1:8" ht="12.75">
      <c r="A144" s="25" t="str">
        <f>'Couts unitaires'!B141</f>
        <v>Diversification des écoulements</v>
      </c>
      <c r="B144" s="26" t="str">
        <f>'Couts unitaires'!C141</f>
        <v>ml</v>
      </c>
      <c r="C144" s="26">
        <f>'Couts unitaires'!DC141</f>
        <v>9.943333333333333</v>
      </c>
      <c r="D144" s="26">
        <f>'Couts unitaires'!DD141</f>
        <v>11</v>
      </c>
      <c r="E144" s="26">
        <f>'Couts unitaires'!DE141</f>
        <v>8.33</v>
      </c>
      <c r="F144" s="30">
        <f>'Couts unitaires'!DG141</f>
        <v>9.415</v>
      </c>
      <c r="G144" s="30">
        <f>'Couts unitaires'!DH141</f>
        <v>10.75</v>
      </c>
      <c r="H144" s="27">
        <f>'Couts unitaires'!DI141</f>
        <v>3</v>
      </c>
    </row>
    <row r="145" spans="1:8" ht="12.75">
      <c r="A145" s="33" t="str">
        <f>'Couts unitaires'!B142</f>
        <v>Recharge sédimentaire</v>
      </c>
      <c r="B145" s="34" t="str">
        <f>'Couts unitaires'!C142</f>
        <v>ml</v>
      </c>
      <c r="C145" s="34">
        <f>'Couts unitaires'!DC142</f>
        <v>14.218571428571428</v>
      </c>
      <c r="D145" s="34">
        <f>'Couts unitaires'!DD142</f>
        <v>36</v>
      </c>
      <c r="E145" s="34">
        <f>'Couts unitaires'!DE142</f>
        <v>4</v>
      </c>
      <c r="F145" s="30">
        <f>'Couts unitaires'!DG142</f>
        <v>6.665</v>
      </c>
      <c r="G145" s="30">
        <f>'Couts unitaires'!DH142</f>
        <v>18.63</v>
      </c>
      <c r="H145" s="31">
        <f>'Couts unitaires'!DI142</f>
        <v>7</v>
      </c>
    </row>
    <row r="146" spans="1:8" ht="25.5">
      <c r="A146" s="33" t="str">
        <f>'Couts unitaires'!B144</f>
        <v>Création d'un lit d'étiage par recharge sédimentaire</v>
      </c>
      <c r="B146" s="34" t="str">
        <f>'Couts unitaires'!C144</f>
        <v>ml</v>
      </c>
      <c r="C146" s="34">
        <f>'Couts unitaires'!DC144</f>
        <v>289.3333333333333</v>
      </c>
      <c r="D146" s="34">
        <f>'Couts unitaires'!DD144</f>
        <v>345</v>
      </c>
      <c r="E146" s="34">
        <f>'Couts unitaires'!DE144</f>
        <v>210</v>
      </c>
      <c r="F146" s="30">
        <f>'Couts unitaires'!DG144</f>
        <v>261.5</v>
      </c>
      <c r="G146" s="30">
        <f>'Couts unitaires'!DH144</f>
        <v>329</v>
      </c>
      <c r="H146" s="31">
        <f>'Couts unitaires'!DI144</f>
        <v>3</v>
      </c>
    </row>
    <row r="147" spans="1:8" ht="25.5">
      <c r="A147" s="25" t="str">
        <f>'Couts unitaires'!B145</f>
        <v>Création d'un lit d'étiage par risbermes</v>
      </c>
      <c r="B147" s="26" t="str">
        <f>'Couts unitaires'!C145</f>
        <v>ml</v>
      </c>
      <c r="C147" s="26">
        <f>'Couts unitaires'!DC145</f>
        <v>26</v>
      </c>
      <c r="D147" s="26">
        <f>'Couts unitaires'!DD145</f>
        <v>26</v>
      </c>
      <c r="E147" s="26">
        <f>'Couts unitaires'!DE145</f>
        <v>26</v>
      </c>
      <c r="F147" s="30">
        <f>'Couts unitaires'!DG145</f>
        <v>26</v>
      </c>
      <c r="G147" s="30">
        <f>'Couts unitaires'!DH145</f>
        <v>26</v>
      </c>
      <c r="H147" s="27">
        <f>'Couts unitaires'!DI145</f>
        <v>1</v>
      </c>
    </row>
    <row r="148" spans="1:8" ht="25.5">
      <c r="A148" s="33" t="str">
        <f>'Couts unitaires'!B146</f>
        <v>Création d'un lit d'étiage par génie végétal</v>
      </c>
      <c r="B148" s="34" t="str">
        <f>'Couts unitaires'!C146</f>
        <v>ml</v>
      </c>
      <c r="C148" s="34">
        <f>'Couts unitaires'!DC146</f>
        <v>454</v>
      </c>
      <c r="D148" s="34">
        <f>'Couts unitaires'!DD146</f>
        <v>565</v>
      </c>
      <c r="E148" s="34">
        <f>'Couts unitaires'!DE146</f>
        <v>343</v>
      </c>
      <c r="F148" s="30">
        <f>'Couts unitaires'!DG146</f>
        <v>398.5</v>
      </c>
      <c r="G148" s="30">
        <f>'Couts unitaires'!DH146</f>
        <v>509.5</v>
      </c>
      <c r="H148" s="31">
        <f>'Couts unitaires'!DI146</f>
        <v>2</v>
      </c>
    </row>
    <row r="149" spans="1:8" ht="12.75">
      <c r="A149" s="33" t="str">
        <f>'Couts unitaires'!B147</f>
        <v>Protection de berges</v>
      </c>
      <c r="B149" s="34" t="str">
        <f>'Couts unitaires'!C147</f>
        <v>ml</v>
      </c>
      <c r="C149" s="34">
        <f>'Couts unitaires'!DC147</f>
        <v>270</v>
      </c>
      <c r="D149" s="34">
        <f>'Couts unitaires'!DD147</f>
        <v>270</v>
      </c>
      <c r="E149" s="34">
        <f>'Couts unitaires'!DE147</f>
        <v>270</v>
      </c>
      <c r="F149" s="30">
        <f>'Couts unitaires'!DG147</f>
        <v>270</v>
      </c>
      <c r="G149" s="30">
        <f>'Couts unitaires'!DH147</f>
        <v>270</v>
      </c>
      <c r="H149" s="31">
        <f>'Couts unitaires'!DI147</f>
        <v>1</v>
      </c>
    </row>
    <row r="150" spans="1:8" ht="12.75">
      <c r="A150" s="33"/>
      <c r="B150" s="34"/>
      <c r="C150" s="34"/>
      <c r="D150" s="34"/>
      <c r="E150" s="34"/>
      <c r="F150" s="30"/>
      <c r="G150" s="30"/>
      <c r="H150" s="3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K507"/>
  <sheetViews>
    <sheetView tabSelected="1" zoomScale="85" zoomScaleNormal="85" workbookViewId="0" topLeftCell="A1">
      <pane xSplit="9195" ySplit="2490" topLeftCell="A123" activePane="bottomLeft" state="split"/>
      <selection pane="topLeft" activeCell="A3" sqref="A3:IV3"/>
      <selection pane="topRight" activeCell="CN1" sqref="CN1:CP16384"/>
      <selection pane="bottomLeft" activeCell="A139" sqref="A139:IV139"/>
      <selection pane="bottomRight" activeCell="CO139" sqref="CO139"/>
    </sheetView>
  </sheetViews>
  <sheetFormatPr defaultColWidth="11.421875" defaultRowHeight="12.75"/>
  <cols>
    <col min="1" max="1" width="2.140625" style="2" customWidth="1"/>
    <col min="2" max="2" width="57.57421875" style="2" customWidth="1"/>
    <col min="3" max="3" width="14.00390625" style="2" customWidth="1"/>
    <col min="4" max="4" width="15.28125" style="2" customWidth="1"/>
    <col min="5" max="5" width="10.140625" style="2" customWidth="1"/>
    <col min="6" max="6" width="11.421875" style="2" customWidth="1"/>
    <col min="7" max="7" width="10.140625" style="2" customWidth="1"/>
    <col min="8" max="8" width="9.57421875" style="37" customWidth="1"/>
    <col min="9" max="9" width="10.8515625" style="38" customWidth="1"/>
    <col min="10" max="10" width="9.7109375" style="2" customWidth="1"/>
    <col min="11" max="11" width="12.28125" style="2" customWidth="1"/>
    <col min="12" max="12" width="13.57421875" style="2" customWidth="1"/>
    <col min="13" max="14" width="11.7109375" style="2" customWidth="1"/>
    <col min="15" max="15" width="11.7109375" style="37" customWidth="1"/>
    <col min="16" max="16" width="11.7109375" style="2" customWidth="1"/>
    <col min="17" max="17" width="8.00390625" style="2" customWidth="1"/>
    <col min="18" max="18" width="9.28125" style="2" customWidth="1"/>
    <col min="19" max="19" width="10.140625" style="2" customWidth="1"/>
    <col min="20" max="20" width="7.00390625" style="2" customWidth="1"/>
    <col min="21" max="21" width="6.8515625" style="2" customWidth="1"/>
    <col min="22" max="22" width="8.7109375" style="2" customWidth="1"/>
    <col min="23" max="23" width="10.7109375" style="2" customWidth="1"/>
    <col min="24" max="27" width="8.421875" style="2" customWidth="1"/>
    <col min="28" max="29" width="9.57421875" style="2" customWidth="1"/>
    <col min="30" max="30" width="10.8515625" style="38" customWidth="1"/>
    <col min="32" max="32" width="11.421875" style="37" customWidth="1"/>
    <col min="33" max="36" width="11.57421875" style="2" bestFit="1" customWidth="1"/>
    <col min="37" max="39" width="11.421875" style="2" customWidth="1"/>
    <col min="40" max="40" width="11.57421875" style="2" bestFit="1" customWidth="1"/>
    <col min="41" max="41" width="11.57421875" style="14" bestFit="1" customWidth="1"/>
    <col min="42" max="42" width="12.57421875" style="2" customWidth="1"/>
    <col min="43" max="43" width="13.8515625" style="2" customWidth="1"/>
    <col min="44" max="44" width="11.421875" style="2" customWidth="1"/>
    <col min="45" max="45" width="14.140625" style="2" customWidth="1"/>
    <col min="47" max="51" width="11.421875" style="2" customWidth="1"/>
    <col min="52" max="52" width="19.8515625" style="2" customWidth="1"/>
    <col min="53" max="53" width="9.57421875" style="2" bestFit="1" customWidth="1"/>
    <col min="54" max="54" width="18.00390625" style="2" customWidth="1"/>
    <col min="55" max="55" width="14.00390625" style="2" customWidth="1"/>
    <col min="57" max="57" width="18.00390625" style="2" customWidth="1"/>
    <col min="58" max="58" width="14.57421875" style="2" bestFit="1" customWidth="1"/>
    <col min="59" max="59" width="7.7109375" style="2" bestFit="1" customWidth="1"/>
    <col min="60" max="60" width="11.8515625" style="2" customWidth="1"/>
    <col min="63" max="63" width="9.28125" style="2" customWidth="1"/>
    <col min="64" max="64" width="9.57421875" style="2" customWidth="1"/>
    <col min="65" max="65" width="10.140625" style="2" customWidth="1"/>
    <col min="66" max="66" width="7.7109375" style="2" customWidth="1"/>
    <col min="68" max="68" width="9.7109375" style="2" bestFit="1" customWidth="1"/>
    <col min="69" max="78" width="11.421875" style="2" customWidth="1"/>
    <col min="79" max="79" width="11.7109375" style="2" bestFit="1" customWidth="1"/>
    <col min="80" max="82" width="11.7109375" style="2" customWidth="1"/>
    <col min="83" max="84" width="11.421875" style="2" customWidth="1"/>
    <col min="85" max="86" width="11.7109375" style="2" customWidth="1"/>
    <col min="87" max="88" width="11.421875" style="2" customWidth="1"/>
    <col min="90" max="90" width="15.00390625" style="0" customWidth="1"/>
    <col min="92" max="94" width="11.421875" style="38" customWidth="1"/>
    <col min="100" max="100" width="13.57421875" style="2" customWidth="1"/>
    <col min="101" max="101" width="11.28125" style="2" customWidth="1"/>
    <col min="102" max="102" width="10.28125" style="2" customWidth="1"/>
    <col min="103" max="103" width="9.7109375" style="2" customWidth="1"/>
    <col min="104" max="104" width="13.421875" style="2" customWidth="1"/>
    <col min="105" max="105" width="10.57421875" style="2" customWidth="1"/>
    <col min="106" max="106" width="11.421875" style="2" customWidth="1"/>
    <col min="107" max="107" width="11.421875" style="4" customWidth="1"/>
    <col min="108" max="112" width="11.421875" style="1" customWidth="1"/>
    <col min="113" max="113" width="10.8515625" style="8" customWidth="1"/>
    <col min="114" max="114" width="12.421875" style="2" customWidth="1"/>
    <col min="115" max="16384" width="11.421875" style="2" customWidth="1"/>
  </cols>
  <sheetData>
    <row r="1" spans="2:4" ht="15.75">
      <c r="B1" s="90" t="s">
        <v>329</v>
      </c>
      <c r="C1" s="90"/>
      <c r="D1" s="90"/>
    </row>
    <row r="2" spans="2:4" ht="15.75">
      <c r="B2" s="19"/>
      <c r="C2" s="20"/>
      <c r="D2" s="20"/>
    </row>
    <row r="3" spans="4:115" ht="89.25">
      <c r="D3" s="2" t="s">
        <v>0</v>
      </c>
      <c r="E3" s="2" t="s">
        <v>315</v>
      </c>
      <c r="F3" s="2" t="s">
        <v>186</v>
      </c>
      <c r="G3" s="2" t="s">
        <v>316</v>
      </c>
      <c r="H3" s="37" t="s">
        <v>198</v>
      </c>
      <c r="I3" s="37" t="s">
        <v>269</v>
      </c>
      <c r="J3" s="2" t="s">
        <v>119</v>
      </c>
      <c r="K3" s="2" t="s">
        <v>239</v>
      </c>
      <c r="L3" s="2" t="s">
        <v>86</v>
      </c>
      <c r="M3" s="2" t="s">
        <v>117</v>
      </c>
      <c r="N3" s="2" t="s">
        <v>318</v>
      </c>
      <c r="O3" s="37" t="s">
        <v>331</v>
      </c>
      <c r="P3" s="2" t="s">
        <v>332</v>
      </c>
      <c r="Q3" s="2" t="s">
        <v>196</v>
      </c>
      <c r="R3" s="2" t="s">
        <v>197</v>
      </c>
      <c r="S3" s="2" t="s">
        <v>187</v>
      </c>
      <c r="T3" s="2" t="s">
        <v>34</v>
      </c>
      <c r="U3" s="2" t="s">
        <v>35</v>
      </c>
      <c r="V3" s="2" t="s">
        <v>17</v>
      </c>
      <c r="W3" s="2" t="s">
        <v>250</v>
      </c>
      <c r="X3" s="2" t="s">
        <v>251</v>
      </c>
      <c r="Y3" s="2" t="s">
        <v>178</v>
      </c>
      <c r="Z3" s="2" t="s">
        <v>179</v>
      </c>
      <c r="AA3" s="2" t="s">
        <v>183</v>
      </c>
      <c r="AB3" s="2" t="s">
        <v>254</v>
      </c>
      <c r="AC3" s="2" t="s">
        <v>255</v>
      </c>
      <c r="AD3" s="37" t="s">
        <v>270</v>
      </c>
      <c r="AF3" s="37" t="s">
        <v>18</v>
      </c>
      <c r="AG3" s="2" t="s">
        <v>236</v>
      </c>
      <c r="AH3" s="2" t="s">
        <v>38</v>
      </c>
      <c r="AI3" s="2" t="s">
        <v>39</v>
      </c>
      <c r="AJ3" s="2" t="s">
        <v>40</v>
      </c>
      <c r="AK3" s="2" t="s">
        <v>41</v>
      </c>
      <c r="AL3" s="2" t="s">
        <v>177</v>
      </c>
      <c r="AM3" s="2" t="s">
        <v>73</v>
      </c>
      <c r="AN3" s="2" t="s">
        <v>72</v>
      </c>
      <c r="AO3" s="14" t="s">
        <v>42</v>
      </c>
      <c r="AP3" s="2" t="s">
        <v>49</v>
      </c>
      <c r="AQ3" s="2" t="s">
        <v>48</v>
      </c>
      <c r="AR3" s="2" t="s">
        <v>50</v>
      </c>
      <c r="AS3" s="2" t="s">
        <v>237</v>
      </c>
      <c r="AU3" s="2" t="s">
        <v>57</v>
      </c>
      <c r="AV3" s="2" t="s">
        <v>76</v>
      </c>
      <c r="AW3" s="2" t="s">
        <v>75</v>
      </c>
      <c r="AX3" s="2" t="s">
        <v>74</v>
      </c>
      <c r="AY3" s="2" t="s">
        <v>58</v>
      </c>
      <c r="AZ3" s="2" t="s">
        <v>77</v>
      </c>
      <c r="BA3" s="2" t="s">
        <v>65</v>
      </c>
      <c r="BB3" s="2" t="s">
        <v>64</v>
      </c>
      <c r="BC3" s="2" t="s">
        <v>319</v>
      </c>
      <c r="BD3" s="2" t="s">
        <v>320</v>
      </c>
      <c r="BE3" s="2" t="s">
        <v>70</v>
      </c>
      <c r="BF3" s="2" t="s">
        <v>78</v>
      </c>
      <c r="BG3" s="2" t="s">
        <v>79</v>
      </c>
      <c r="BH3" s="2" t="s">
        <v>238</v>
      </c>
      <c r="BK3" s="2" t="s">
        <v>129</v>
      </c>
      <c r="BL3" s="2" t="s">
        <v>89</v>
      </c>
      <c r="BM3" s="2" t="s">
        <v>89</v>
      </c>
      <c r="BN3" s="2" t="s">
        <v>89</v>
      </c>
      <c r="BP3" s="2" t="s">
        <v>121</v>
      </c>
      <c r="BQ3" s="2" t="s">
        <v>122</v>
      </c>
      <c r="BR3" s="2" t="s">
        <v>125</v>
      </c>
      <c r="BS3" s="2" t="s">
        <v>127</v>
      </c>
      <c r="BT3" s="2" t="s">
        <v>134</v>
      </c>
      <c r="BU3" s="2" t="s">
        <v>130</v>
      </c>
      <c r="BV3" s="2" t="s">
        <v>135</v>
      </c>
      <c r="BW3" s="2" t="s">
        <v>137</v>
      </c>
      <c r="BX3" s="2" t="s">
        <v>138</v>
      </c>
      <c r="BY3" s="2" t="s">
        <v>143</v>
      </c>
      <c r="BZ3" s="2" t="s">
        <v>145</v>
      </c>
      <c r="CA3" s="2" t="s">
        <v>147</v>
      </c>
      <c r="CB3" s="2" t="s">
        <v>150</v>
      </c>
      <c r="CC3" s="2" t="s">
        <v>149</v>
      </c>
      <c r="CD3" s="2" t="s">
        <v>152</v>
      </c>
      <c r="CE3" s="2" t="s">
        <v>141</v>
      </c>
      <c r="CF3" s="2" t="s">
        <v>170</v>
      </c>
      <c r="CG3" s="2" t="s">
        <v>154</v>
      </c>
      <c r="CH3" s="2" t="s">
        <v>157</v>
      </c>
      <c r="CI3" s="2" t="s">
        <v>158</v>
      </c>
      <c r="CJ3" s="2" t="s">
        <v>159</v>
      </c>
      <c r="CK3" s="2" t="s">
        <v>161</v>
      </c>
      <c r="CL3" s="2" t="s">
        <v>165</v>
      </c>
      <c r="CM3" s="2" t="s">
        <v>175</v>
      </c>
      <c r="CN3" s="37" t="s">
        <v>169</v>
      </c>
      <c r="CO3" s="37" t="s">
        <v>207</v>
      </c>
      <c r="CP3" s="37" t="s">
        <v>208</v>
      </c>
      <c r="CR3" s="2" t="s">
        <v>213</v>
      </c>
      <c r="CS3" s="2" t="s">
        <v>212</v>
      </c>
      <c r="CT3" s="2" t="s">
        <v>189</v>
      </c>
      <c r="CU3" s="2" t="s">
        <v>210</v>
      </c>
      <c r="CV3" s="2" t="s">
        <v>191</v>
      </c>
      <c r="CW3" s="2" t="s">
        <v>193</v>
      </c>
      <c r="CX3" s="2" t="s">
        <v>200</v>
      </c>
      <c r="CY3" s="2" t="s">
        <v>202</v>
      </c>
      <c r="CZ3" s="2" t="s">
        <v>243</v>
      </c>
      <c r="DA3" s="2" t="s">
        <v>267</v>
      </c>
      <c r="DC3" s="39" t="s">
        <v>54</v>
      </c>
      <c r="DD3" s="88" t="s">
        <v>62</v>
      </c>
      <c r="DE3" s="88" t="s">
        <v>55</v>
      </c>
      <c r="DF3" s="88" t="s">
        <v>330</v>
      </c>
      <c r="DG3" s="88" t="s">
        <v>88</v>
      </c>
      <c r="DH3" s="88" t="s">
        <v>114</v>
      </c>
      <c r="DI3" s="89" t="s">
        <v>63</v>
      </c>
      <c r="DJ3" s="91" t="s">
        <v>87</v>
      </c>
      <c r="DK3" s="91"/>
    </row>
    <row r="4" spans="2:113" s="4" customFormat="1" ht="12.75">
      <c r="B4" s="4" t="s">
        <v>53</v>
      </c>
      <c r="C4" s="4" t="s">
        <v>1</v>
      </c>
      <c r="D4" s="4" t="s">
        <v>2</v>
      </c>
      <c r="H4" s="39"/>
      <c r="I4" s="39"/>
      <c r="O4" s="39"/>
      <c r="AD4" s="39"/>
      <c r="AF4" s="39"/>
      <c r="AO4" s="15"/>
      <c r="CN4" s="39"/>
      <c r="CO4" s="39"/>
      <c r="CP4" s="39"/>
      <c r="DI4" s="9"/>
    </row>
    <row r="5" spans="2:114" s="6" customFormat="1" ht="12.75">
      <c r="B5" s="7" t="s">
        <v>24</v>
      </c>
      <c r="C5" s="7" t="s">
        <v>3</v>
      </c>
      <c r="D5" s="7"/>
      <c r="E5" s="7"/>
      <c r="F5" s="7"/>
      <c r="G5" s="7"/>
      <c r="H5" s="43">
        <v>12.78</v>
      </c>
      <c r="I5" s="40"/>
      <c r="J5" s="7"/>
      <c r="K5" s="7"/>
      <c r="L5" s="7"/>
      <c r="M5" s="7"/>
      <c r="N5" s="7"/>
      <c r="O5" s="43"/>
      <c r="P5" s="7"/>
      <c r="Q5" s="7"/>
      <c r="R5" s="7"/>
      <c r="S5" s="7"/>
      <c r="T5" s="7"/>
      <c r="U5" s="7"/>
      <c r="V5" s="7">
        <v>25</v>
      </c>
      <c r="W5" s="7"/>
      <c r="X5" s="7"/>
      <c r="Y5" s="7"/>
      <c r="Z5" s="7"/>
      <c r="AA5" s="7"/>
      <c r="AB5" s="7"/>
      <c r="AC5" s="7"/>
      <c r="AD5" s="40"/>
      <c r="AF5" s="43"/>
      <c r="AG5" s="7"/>
      <c r="AH5" s="7"/>
      <c r="AI5" s="7"/>
      <c r="AJ5" s="7"/>
      <c r="AK5" s="7"/>
      <c r="AL5" s="7"/>
      <c r="AM5" s="7"/>
      <c r="AN5" s="7">
        <v>16.8</v>
      </c>
      <c r="AO5" s="16"/>
      <c r="AP5" s="7"/>
      <c r="AQ5" s="7"/>
      <c r="AR5" s="7"/>
      <c r="AS5" s="7"/>
      <c r="AU5" s="7"/>
      <c r="AV5" s="7"/>
      <c r="AW5" s="7"/>
      <c r="AX5" s="7"/>
      <c r="AY5" s="7"/>
      <c r="AZ5" s="7"/>
      <c r="BA5" s="7"/>
      <c r="BB5" s="7"/>
      <c r="BC5" s="7"/>
      <c r="BE5" s="7"/>
      <c r="BF5" s="7"/>
      <c r="BG5" s="7"/>
      <c r="BH5" s="7"/>
      <c r="BK5" s="7"/>
      <c r="BL5" s="7"/>
      <c r="BM5" s="7"/>
      <c r="BN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N5" s="40"/>
      <c r="CO5" s="40"/>
      <c r="CP5" s="40"/>
      <c r="CV5" s="7"/>
      <c r="CW5" s="7"/>
      <c r="CX5" s="7"/>
      <c r="CY5" s="7"/>
      <c r="CZ5" s="7"/>
      <c r="DA5" s="7"/>
      <c r="DB5" s="7"/>
      <c r="DC5" s="4">
        <f aca="true" t="shared" si="0" ref="DC5:DC10">AVERAGE(D5:DB5)</f>
        <v>18.19333333333333</v>
      </c>
      <c r="DD5" s="6">
        <f aca="true" t="shared" si="1" ref="DD5:DD12">MAX(D5:DB5)</f>
        <v>25</v>
      </c>
      <c r="DE5" s="6">
        <f aca="true" t="shared" si="2" ref="DE5:DE12">MIN(D5:DB5)</f>
        <v>12.78</v>
      </c>
      <c r="DF5" s="6">
        <f>STDEV(E5:DB5)</f>
        <v>6.228011988855947</v>
      </c>
      <c r="DG5" s="6">
        <f>QUARTILE(D5:DB5,1)</f>
        <v>14.79</v>
      </c>
      <c r="DH5" s="6">
        <f>QUARTILE(D5:DB5,3)</f>
        <v>20.9</v>
      </c>
      <c r="DI5" s="10">
        <f aca="true" t="shared" si="3" ref="DI5:DI12">COUNT(D5:DB5)</f>
        <v>3</v>
      </c>
      <c r="DJ5" s="13" t="s">
        <v>66</v>
      </c>
    </row>
    <row r="6" spans="2:114" ht="12.75">
      <c r="B6" s="2" t="s">
        <v>69</v>
      </c>
      <c r="C6" s="2" t="s">
        <v>3</v>
      </c>
      <c r="I6" s="44"/>
      <c r="J6" s="2">
        <v>16</v>
      </c>
      <c r="L6" s="2">
        <v>45</v>
      </c>
      <c r="AD6" s="44"/>
      <c r="AZ6" s="2">
        <f>6*1.1</f>
        <v>6.6000000000000005</v>
      </c>
      <c r="DC6" s="4">
        <f t="shared" si="0"/>
        <v>22.53333333333333</v>
      </c>
      <c r="DD6" s="1">
        <f t="shared" si="1"/>
        <v>45</v>
      </c>
      <c r="DE6" s="1">
        <f t="shared" si="2"/>
        <v>6.6000000000000005</v>
      </c>
      <c r="DF6" s="6">
        <f aca="true" t="shared" si="4" ref="DF6:DF12">STDEV(E6:DB6)</f>
        <v>20.01632666933005</v>
      </c>
      <c r="DG6" s="6">
        <f aca="true" t="shared" si="5" ref="DG6:DG12">QUARTILE(D6:DB6,1)</f>
        <v>11.3</v>
      </c>
      <c r="DH6" s="6">
        <f aca="true" t="shared" si="6" ref="DH6:DH12">QUARTILE(D6:DB6,3)</f>
        <v>30.5</v>
      </c>
      <c r="DI6" s="10">
        <f t="shared" si="3"/>
        <v>3</v>
      </c>
      <c r="DJ6" s="11">
        <f>AVERAGE(DC5:DC10)</f>
        <v>22.359444444444446</v>
      </c>
    </row>
    <row r="7" spans="2:114" ht="12.75">
      <c r="B7" s="2" t="s">
        <v>83</v>
      </c>
      <c r="C7" s="2" t="s">
        <v>3</v>
      </c>
      <c r="D7" s="2">
        <v>25</v>
      </c>
      <c r="I7" s="44"/>
      <c r="V7" s="2">
        <v>14</v>
      </c>
      <c r="AD7" s="44">
        <v>28</v>
      </c>
      <c r="AF7" s="37">
        <v>47.93</v>
      </c>
      <c r="DC7" s="4">
        <f t="shared" si="0"/>
        <v>28.7325</v>
      </c>
      <c r="DD7" s="1">
        <f t="shared" si="1"/>
        <v>47.93</v>
      </c>
      <c r="DE7" s="1">
        <f t="shared" si="2"/>
        <v>14</v>
      </c>
      <c r="DF7" s="6">
        <f t="shared" si="4"/>
        <v>17.051147566464056</v>
      </c>
      <c r="DG7" s="6">
        <f t="shared" si="5"/>
        <v>22.25</v>
      </c>
      <c r="DH7" s="6">
        <f t="shared" si="6"/>
        <v>32.9825</v>
      </c>
      <c r="DI7" s="10">
        <f t="shared" si="3"/>
        <v>4</v>
      </c>
      <c r="DJ7" s="12">
        <f>MAX(DE5:DE10)</f>
        <v>35.45</v>
      </c>
    </row>
    <row r="8" spans="2:114" ht="12.75">
      <c r="B8" s="2" t="s">
        <v>26</v>
      </c>
      <c r="C8" s="2" t="s">
        <v>3</v>
      </c>
      <c r="E8" s="2">
        <v>11.64</v>
      </c>
      <c r="G8" s="2">
        <v>14.17</v>
      </c>
      <c r="I8" s="44"/>
      <c r="AD8" s="44"/>
      <c r="DC8" s="4">
        <f t="shared" si="0"/>
        <v>12.905000000000001</v>
      </c>
      <c r="DD8" s="1">
        <f t="shared" si="1"/>
        <v>14.17</v>
      </c>
      <c r="DE8" s="1">
        <f t="shared" si="2"/>
        <v>11.64</v>
      </c>
      <c r="DF8" s="6">
        <f t="shared" si="4"/>
        <v>1.7889801564019463</v>
      </c>
      <c r="DG8" s="6">
        <f t="shared" si="5"/>
        <v>12.2725</v>
      </c>
      <c r="DH8" s="6">
        <f t="shared" si="6"/>
        <v>13.5375</v>
      </c>
      <c r="DI8" s="10">
        <f t="shared" si="3"/>
        <v>2</v>
      </c>
      <c r="DJ8" s="12" t="s">
        <v>56</v>
      </c>
    </row>
    <row r="9" spans="2:114" ht="12.75">
      <c r="B9" s="2" t="s">
        <v>27</v>
      </c>
      <c r="C9" s="2" t="s">
        <v>3</v>
      </c>
      <c r="I9" s="44"/>
      <c r="Q9" s="2">
        <v>35.45</v>
      </c>
      <c r="AD9" s="44"/>
      <c r="DC9" s="4">
        <f t="shared" si="0"/>
        <v>35.45</v>
      </c>
      <c r="DD9" s="1">
        <f t="shared" si="1"/>
        <v>35.45</v>
      </c>
      <c r="DE9" s="1">
        <f t="shared" si="2"/>
        <v>35.45</v>
      </c>
      <c r="DF9" s="6" t="e">
        <f t="shared" si="4"/>
        <v>#DIV/0!</v>
      </c>
      <c r="DG9" s="6">
        <f t="shared" si="5"/>
        <v>35.45</v>
      </c>
      <c r="DH9" s="6">
        <f t="shared" si="6"/>
        <v>35.45</v>
      </c>
      <c r="DI9" s="10">
        <f t="shared" si="3"/>
        <v>1</v>
      </c>
      <c r="DJ9" s="12">
        <f>MIN(DE5:DE10)</f>
        <v>6.6000000000000005</v>
      </c>
    </row>
    <row r="10" spans="2:113" ht="12.75">
      <c r="B10" s="2" t="s">
        <v>28</v>
      </c>
      <c r="C10" s="2" t="s">
        <v>3</v>
      </c>
      <c r="I10" s="44"/>
      <c r="R10" s="2">
        <v>14.09</v>
      </c>
      <c r="V10" s="2">
        <v>14</v>
      </c>
      <c r="AD10" s="44"/>
      <c r="AH10" s="2">
        <v>21.5</v>
      </c>
      <c r="BH10" s="2">
        <v>15.78</v>
      </c>
      <c r="DC10" s="4">
        <f t="shared" si="0"/>
        <v>16.3425</v>
      </c>
      <c r="DD10" s="1">
        <f t="shared" si="1"/>
        <v>21.5</v>
      </c>
      <c r="DE10" s="1">
        <f t="shared" si="2"/>
        <v>14</v>
      </c>
      <c r="DF10" s="6">
        <f t="shared" si="4"/>
        <v>3.534462476813117</v>
      </c>
      <c r="DG10" s="6">
        <f t="shared" si="5"/>
        <v>14.067499999999999</v>
      </c>
      <c r="DH10" s="6">
        <f t="shared" si="6"/>
        <v>17.21</v>
      </c>
      <c r="DI10" s="10">
        <f t="shared" si="3"/>
        <v>4</v>
      </c>
    </row>
    <row r="11" spans="2:113" ht="12.75">
      <c r="B11" s="2" t="s">
        <v>25</v>
      </c>
      <c r="C11" s="2" t="s">
        <v>3</v>
      </c>
      <c r="D11" s="2">
        <v>45.5</v>
      </c>
      <c r="I11" s="44"/>
      <c r="K11" s="2">
        <v>10.4</v>
      </c>
      <c r="V11" s="2">
        <v>19</v>
      </c>
      <c r="AD11" s="44"/>
      <c r="AF11" s="37">
        <v>21</v>
      </c>
      <c r="AP11" s="2">
        <v>70</v>
      </c>
      <c r="BH11" s="2">
        <v>27.8</v>
      </c>
      <c r="DC11" s="4">
        <f>AVERAGE(D11:DB11)</f>
        <v>32.28333333333334</v>
      </c>
      <c r="DD11" s="1">
        <f t="shared" si="1"/>
        <v>70</v>
      </c>
      <c r="DE11" s="1">
        <f t="shared" si="2"/>
        <v>10.4</v>
      </c>
      <c r="DF11" s="6">
        <f t="shared" si="4"/>
        <v>23.40059828294994</v>
      </c>
      <c r="DG11" s="6">
        <f t="shared" si="5"/>
        <v>19.5</v>
      </c>
      <c r="DH11" s="6">
        <f t="shared" si="6"/>
        <v>41.075</v>
      </c>
      <c r="DI11" s="10">
        <f t="shared" si="3"/>
        <v>6</v>
      </c>
    </row>
    <row r="12" spans="2:113" ht="12.75">
      <c r="B12" s="2" t="s">
        <v>4</v>
      </c>
      <c r="C12" s="2" t="s">
        <v>3</v>
      </c>
      <c r="D12" s="2">
        <v>10</v>
      </c>
      <c r="I12" s="44"/>
      <c r="X12" s="2">
        <v>50.16</v>
      </c>
      <c r="AD12" s="44"/>
      <c r="AJ12" s="2">
        <v>44.8</v>
      </c>
      <c r="AM12" s="2">
        <v>23.5</v>
      </c>
      <c r="AO12" s="14">
        <v>42</v>
      </c>
      <c r="AP12" s="2">
        <v>23</v>
      </c>
      <c r="BK12" s="2">
        <v>25</v>
      </c>
      <c r="BL12" s="2">
        <f>76*1.9</f>
        <v>144.4</v>
      </c>
      <c r="DC12" s="4">
        <f>AVERAGE(D12:DB12)</f>
        <v>45.3575</v>
      </c>
      <c r="DD12" s="1">
        <f t="shared" si="1"/>
        <v>144.4</v>
      </c>
      <c r="DE12" s="1">
        <f t="shared" si="2"/>
        <v>10</v>
      </c>
      <c r="DF12" s="6">
        <f t="shared" si="4"/>
        <v>42.92921904273414</v>
      </c>
      <c r="DG12" s="6">
        <f t="shared" si="5"/>
        <v>23.375</v>
      </c>
      <c r="DH12" s="6">
        <f t="shared" si="6"/>
        <v>46.14</v>
      </c>
      <c r="DI12" s="10">
        <f t="shared" si="3"/>
        <v>8</v>
      </c>
    </row>
    <row r="13" spans="9:113" ht="12.75">
      <c r="I13" s="44"/>
      <c r="AD13" s="44"/>
      <c r="DF13" s="6"/>
      <c r="DG13" s="6"/>
      <c r="DH13" s="6"/>
      <c r="DI13" s="10"/>
    </row>
    <row r="14" spans="2:113" s="3" customFormat="1" ht="12.75">
      <c r="B14" s="4" t="s">
        <v>324</v>
      </c>
      <c r="H14" s="41"/>
      <c r="I14" s="41"/>
      <c r="O14" s="41"/>
      <c r="AD14" s="41"/>
      <c r="AF14" s="41"/>
      <c r="AO14" s="17"/>
      <c r="CN14" s="41"/>
      <c r="CO14" s="41"/>
      <c r="CP14" s="41"/>
      <c r="DC14" s="4"/>
      <c r="DD14" s="4"/>
      <c r="DE14" s="4"/>
      <c r="DF14" s="4"/>
      <c r="DG14" s="6"/>
      <c r="DH14" s="6"/>
      <c r="DI14" s="9"/>
    </row>
    <row r="15" spans="2:113" ht="12.75">
      <c r="B15" s="2" t="s">
        <v>19</v>
      </c>
      <c r="C15" s="2" t="s">
        <v>43</v>
      </c>
      <c r="I15" s="44"/>
      <c r="O15" s="37">
        <v>17100</v>
      </c>
      <c r="AD15" s="44"/>
      <c r="AF15" s="37">
        <v>433</v>
      </c>
      <c r="AO15" s="14">
        <v>2500</v>
      </c>
      <c r="BL15" s="2">
        <v>434</v>
      </c>
      <c r="BM15" s="2">
        <v>2500</v>
      </c>
      <c r="BN15" s="2">
        <v>5000</v>
      </c>
      <c r="DC15" s="4">
        <f aca="true" t="shared" si="7" ref="DC15:DC24">AVERAGE(D15:DB15)</f>
        <v>4661.166666666667</v>
      </c>
      <c r="DD15" s="1">
        <f aca="true" t="shared" si="8" ref="DD15:DD28">MAX(D15:DB15)</f>
        <v>17100</v>
      </c>
      <c r="DE15" s="1">
        <f aca="true" t="shared" si="9" ref="DE15:DE28">MIN(D15:DB15)</f>
        <v>433</v>
      </c>
      <c r="DF15" s="6">
        <f aca="true" t="shared" si="10" ref="DF15:DF28">STDEV(E15:DB15)</f>
        <v>6323.400933569424</v>
      </c>
      <c r="DG15" s="6">
        <f aca="true" t="shared" si="11" ref="DG15:DG24">QUARTILE(D15:DB15,1)</f>
        <v>950.5</v>
      </c>
      <c r="DH15" s="6">
        <f aca="true" t="shared" si="12" ref="DH15:DH24">QUARTILE(D15:DB15,3)</f>
        <v>4375</v>
      </c>
      <c r="DI15" s="10">
        <f aca="true" t="shared" si="13" ref="DI15:DI28">COUNT(D15:DB15)</f>
        <v>6</v>
      </c>
    </row>
    <row r="16" spans="2:113" ht="12.75">
      <c r="B16" s="2" t="s">
        <v>36</v>
      </c>
      <c r="C16" s="2" t="s">
        <v>43</v>
      </c>
      <c r="I16" s="44"/>
      <c r="O16" s="37">
        <v>650</v>
      </c>
      <c r="AD16" s="44"/>
      <c r="AF16" s="37">
        <v>182</v>
      </c>
      <c r="AQ16" s="2">
        <v>320</v>
      </c>
      <c r="AU16" s="2">
        <v>850</v>
      </c>
      <c r="BL16" s="2">
        <v>1000</v>
      </c>
      <c r="BM16" s="2">
        <v>2000</v>
      </c>
      <c r="BN16" s="2">
        <v>5000</v>
      </c>
      <c r="DC16" s="4">
        <f t="shared" si="7"/>
        <v>1428.857142857143</v>
      </c>
      <c r="DD16" s="1">
        <f t="shared" si="8"/>
        <v>5000</v>
      </c>
      <c r="DE16" s="1">
        <f t="shared" si="9"/>
        <v>182</v>
      </c>
      <c r="DF16" s="6">
        <f t="shared" si="10"/>
        <v>1682.71085143105</v>
      </c>
      <c r="DG16" s="6">
        <f t="shared" si="11"/>
        <v>485</v>
      </c>
      <c r="DH16" s="6">
        <f t="shared" si="12"/>
        <v>1500</v>
      </c>
      <c r="DI16" s="10">
        <f t="shared" si="13"/>
        <v>7</v>
      </c>
    </row>
    <row r="17" spans="2:113" ht="12.75">
      <c r="B17" s="2" t="s">
        <v>265</v>
      </c>
      <c r="C17" s="2" t="s">
        <v>3</v>
      </c>
      <c r="I17" s="44"/>
      <c r="O17" s="37">
        <v>650</v>
      </c>
      <c r="AB17" s="2">
        <v>30</v>
      </c>
      <c r="AC17" s="2">
        <v>50</v>
      </c>
      <c r="AD17" s="44"/>
      <c r="DC17" s="4">
        <f>AVERAGE(D17:DB17)</f>
        <v>243.33333333333334</v>
      </c>
      <c r="DD17" s="1">
        <f>MAX(D17:DB17)</f>
        <v>650</v>
      </c>
      <c r="DE17" s="1">
        <f>MIN(D17:DB17)</f>
        <v>30</v>
      </c>
      <c r="DF17" s="6">
        <f>STDEV(E17:DB17)</f>
        <v>352.32560697930165</v>
      </c>
      <c r="DG17" s="6">
        <f>QUARTILE(D17:DB17,1)</f>
        <v>40</v>
      </c>
      <c r="DH17" s="6">
        <f>QUARTILE(D17:DB17,3)</f>
        <v>350</v>
      </c>
      <c r="DI17" s="10">
        <f>COUNT(D17:DB17)</f>
        <v>3</v>
      </c>
    </row>
    <row r="18" spans="2:113" ht="12.75">
      <c r="B18" s="2" t="s">
        <v>274</v>
      </c>
      <c r="C18" s="2" t="s">
        <v>3</v>
      </c>
      <c r="I18" s="44">
        <v>30</v>
      </c>
      <c r="AB18" s="2">
        <v>30</v>
      </c>
      <c r="AC18" s="2">
        <v>50</v>
      </c>
      <c r="AD18" s="44"/>
      <c r="DC18" s="4">
        <f>AVERAGE(D18:DB18)</f>
        <v>36.666666666666664</v>
      </c>
      <c r="DD18" s="1">
        <f>MAX(D18:DB18)</f>
        <v>50</v>
      </c>
      <c r="DE18" s="1">
        <f>MIN(D18:DB18)</f>
        <v>30</v>
      </c>
      <c r="DF18" s="6">
        <f>STDEV(E18:DB18)</f>
        <v>11.547005383792513</v>
      </c>
      <c r="DG18" s="6">
        <f>QUARTILE(D18:DB18,1)</f>
        <v>30</v>
      </c>
      <c r="DH18" s="6">
        <f>QUARTILE(D18:DB18,3)</f>
        <v>40</v>
      </c>
      <c r="DI18" s="10">
        <f>COUNT(D18:DB18)</f>
        <v>3</v>
      </c>
    </row>
    <row r="19" spans="2:113" ht="12.75">
      <c r="B19" s="2" t="s">
        <v>52</v>
      </c>
      <c r="C19" s="2" t="s">
        <v>29</v>
      </c>
      <c r="I19" s="44"/>
      <c r="AB19" s="2">
        <v>300</v>
      </c>
      <c r="AC19" s="2">
        <v>500</v>
      </c>
      <c r="AD19" s="44"/>
      <c r="DC19" s="4">
        <f t="shared" si="7"/>
        <v>400</v>
      </c>
      <c r="DD19" s="1">
        <f t="shared" si="8"/>
        <v>500</v>
      </c>
      <c r="DE19" s="1">
        <f t="shared" si="9"/>
        <v>300</v>
      </c>
      <c r="DF19" s="6">
        <f t="shared" si="10"/>
        <v>141.4213562373095</v>
      </c>
      <c r="DG19" s="6">
        <f t="shared" si="11"/>
        <v>350</v>
      </c>
      <c r="DH19" s="6">
        <f t="shared" si="12"/>
        <v>450</v>
      </c>
      <c r="DI19" s="10">
        <f t="shared" si="13"/>
        <v>2</v>
      </c>
    </row>
    <row r="20" spans="2:113" ht="12.75">
      <c r="B20" s="2" t="s">
        <v>84</v>
      </c>
      <c r="C20" s="2" t="s">
        <v>29</v>
      </c>
      <c r="I20" s="44"/>
      <c r="X20" s="2">
        <v>90.3</v>
      </c>
      <c r="AD20" s="44"/>
      <c r="AF20" s="37">
        <v>31.84</v>
      </c>
      <c r="DC20" s="4">
        <f t="shared" si="7"/>
        <v>61.07</v>
      </c>
      <c r="DD20" s="1">
        <f t="shared" si="8"/>
        <v>90.3</v>
      </c>
      <c r="DE20" s="1">
        <f t="shared" si="9"/>
        <v>31.84</v>
      </c>
      <c r="DF20" s="6">
        <f t="shared" si="10"/>
        <v>41.337462428165566</v>
      </c>
      <c r="DG20" s="6">
        <f t="shared" si="11"/>
        <v>46.455</v>
      </c>
      <c r="DH20" s="6">
        <f t="shared" si="12"/>
        <v>75.685</v>
      </c>
      <c r="DI20" s="10">
        <f t="shared" si="13"/>
        <v>2</v>
      </c>
    </row>
    <row r="21" spans="2:113" ht="12.75">
      <c r="B21" s="2" t="s">
        <v>20</v>
      </c>
      <c r="C21" s="2" t="s">
        <v>9</v>
      </c>
      <c r="I21" s="44"/>
      <c r="AD21" s="44"/>
      <c r="AL21" s="2">
        <v>45</v>
      </c>
      <c r="DC21" s="4">
        <f t="shared" si="7"/>
        <v>45</v>
      </c>
      <c r="DD21" s="1">
        <f t="shared" si="8"/>
        <v>45</v>
      </c>
      <c r="DE21" s="1">
        <f t="shared" si="9"/>
        <v>45</v>
      </c>
      <c r="DF21" s="6" t="e">
        <f t="shared" si="10"/>
        <v>#DIV/0!</v>
      </c>
      <c r="DG21" s="6">
        <f t="shared" si="11"/>
        <v>45</v>
      </c>
      <c r="DH21" s="6">
        <f t="shared" si="12"/>
        <v>45</v>
      </c>
      <c r="DI21" s="10">
        <f t="shared" si="13"/>
        <v>1</v>
      </c>
    </row>
    <row r="22" spans="2:113" ht="12.75">
      <c r="B22" s="2" t="s">
        <v>44</v>
      </c>
      <c r="C22" s="2" t="s">
        <v>30</v>
      </c>
      <c r="I22" s="44"/>
      <c r="AD22" s="44"/>
      <c r="AO22" s="14">
        <v>100</v>
      </c>
      <c r="DC22" s="4">
        <f t="shared" si="7"/>
        <v>100</v>
      </c>
      <c r="DD22" s="1">
        <f t="shared" si="8"/>
        <v>100</v>
      </c>
      <c r="DE22" s="1">
        <f t="shared" si="9"/>
        <v>100</v>
      </c>
      <c r="DF22" s="6" t="e">
        <f t="shared" si="10"/>
        <v>#DIV/0!</v>
      </c>
      <c r="DG22" s="6">
        <f t="shared" si="11"/>
        <v>100</v>
      </c>
      <c r="DH22" s="6">
        <f t="shared" si="12"/>
        <v>100</v>
      </c>
      <c r="DI22" s="10">
        <f t="shared" si="13"/>
        <v>1</v>
      </c>
    </row>
    <row r="23" spans="2:113" ht="12.75">
      <c r="B23" s="2" t="s">
        <v>45</v>
      </c>
      <c r="C23" s="2" t="s">
        <v>30</v>
      </c>
      <c r="I23" s="44"/>
      <c r="AD23" s="44"/>
      <c r="AO23" s="14">
        <v>180</v>
      </c>
      <c r="DC23" s="4">
        <f t="shared" si="7"/>
        <v>180</v>
      </c>
      <c r="DD23" s="1">
        <f t="shared" si="8"/>
        <v>180</v>
      </c>
      <c r="DE23" s="1">
        <f t="shared" si="9"/>
        <v>180</v>
      </c>
      <c r="DF23" s="6" t="e">
        <f t="shared" si="10"/>
        <v>#DIV/0!</v>
      </c>
      <c r="DG23" s="6">
        <f t="shared" si="11"/>
        <v>180</v>
      </c>
      <c r="DH23" s="6">
        <f t="shared" si="12"/>
        <v>180</v>
      </c>
      <c r="DI23" s="10">
        <f t="shared" si="13"/>
        <v>1</v>
      </c>
    </row>
    <row r="24" spans="2:113" ht="12.75">
      <c r="B24" s="2" t="s">
        <v>32</v>
      </c>
      <c r="C24" s="2" t="s">
        <v>29</v>
      </c>
      <c r="I24" s="44"/>
      <c r="X24" s="2">
        <v>225</v>
      </c>
      <c r="AD24" s="44"/>
      <c r="DC24" s="4">
        <f t="shared" si="7"/>
        <v>225</v>
      </c>
      <c r="DD24" s="1">
        <f t="shared" si="8"/>
        <v>225</v>
      </c>
      <c r="DE24" s="1">
        <f t="shared" si="9"/>
        <v>225</v>
      </c>
      <c r="DF24" s="6" t="e">
        <f t="shared" si="10"/>
        <v>#DIV/0!</v>
      </c>
      <c r="DG24" s="6">
        <f t="shared" si="11"/>
        <v>225</v>
      </c>
      <c r="DH24" s="6">
        <f t="shared" si="12"/>
        <v>225</v>
      </c>
      <c r="DI24" s="10">
        <f t="shared" si="13"/>
        <v>1</v>
      </c>
    </row>
    <row r="25" spans="9:113" ht="12.75">
      <c r="I25" s="44"/>
      <c r="AD25" s="44"/>
      <c r="DF25" s="6"/>
      <c r="DG25" s="6"/>
      <c r="DH25" s="6"/>
      <c r="DI25" s="10"/>
    </row>
    <row r="26" spans="2:113" s="3" customFormat="1" ht="12.75">
      <c r="B26" s="4" t="s">
        <v>96</v>
      </c>
      <c r="H26" s="41"/>
      <c r="I26" s="41"/>
      <c r="O26" s="41"/>
      <c r="AD26" s="41"/>
      <c r="AF26" s="41"/>
      <c r="AO26" s="17"/>
      <c r="CN26" s="41"/>
      <c r="CO26" s="41"/>
      <c r="CP26" s="41"/>
      <c r="DC26" s="4"/>
      <c r="DD26" s="4"/>
      <c r="DE26" s="4"/>
      <c r="DF26" s="4"/>
      <c r="DG26" s="9"/>
      <c r="DH26" s="9"/>
      <c r="DI26" s="9"/>
    </row>
    <row r="27" spans="2:113" ht="12.75">
      <c r="B27" s="2" t="s">
        <v>46</v>
      </c>
      <c r="C27" s="2" t="s">
        <v>30</v>
      </c>
      <c r="I27" s="44"/>
      <c r="AD27" s="44"/>
      <c r="AO27" s="14">
        <v>300</v>
      </c>
      <c r="DC27" s="4">
        <f aca="true" t="shared" si="14" ref="DC27:DC32">AVERAGE(D27:DB27)</f>
        <v>300</v>
      </c>
      <c r="DD27" s="1">
        <f t="shared" si="8"/>
        <v>300</v>
      </c>
      <c r="DE27" s="1">
        <f t="shared" si="9"/>
        <v>300</v>
      </c>
      <c r="DF27" s="6" t="e">
        <f t="shared" si="10"/>
        <v>#DIV/0!</v>
      </c>
      <c r="DG27" s="6">
        <f aca="true" t="shared" si="15" ref="DG27:DG32">QUARTILE(D27:DB27,1)</f>
        <v>300</v>
      </c>
      <c r="DH27" s="6">
        <f aca="true" t="shared" si="16" ref="DH27:DH32">QUARTILE(D27:DB27,3)</f>
        <v>300</v>
      </c>
      <c r="DI27" s="10">
        <f t="shared" si="13"/>
        <v>1</v>
      </c>
    </row>
    <row r="28" spans="2:113" ht="12.75">
      <c r="B28" s="2" t="s">
        <v>47</v>
      </c>
      <c r="C28" s="2" t="s">
        <v>3</v>
      </c>
      <c r="I28" s="44"/>
      <c r="AD28" s="44"/>
      <c r="AF28" s="37">
        <v>55.8</v>
      </c>
      <c r="AP28" s="2">
        <v>27</v>
      </c>
      <c r="AR28" s="2">
        <v>80</v>
      </c>
      <c r="DC28" s="4">
        <f t="shared" si="14"/>
        <v>54.26666666666667</v>
      </c>
      <c r="DD28" s="1">
        <f t="shared" si="8"/>
        <v>80</v>
      </c>
      <c r="DE28" s="1">
        <f t="shared" si="9"/>
        <v>27</v>
      </c>
      <c r="DF28" s="6">
        <f t="shared" si="10"/>
        <v>26.53324958110733</v>
      </c>
      <c r="DG28" s="6">
        <f t="shared" si="15"/>
        <v>41.4</v>
      </c>
      <c r="DH28" s="6">
        <f t="shared" si="16"/>
        <v>67.9</v>
      </c>
      <c r="DI28" s="10">
        <f t="shared" si="13"/>
        <v>3</v>
      </c>
    </row>
    <row r="29" spans="2:113" ht="12.75">
      <c r="B29" s="2" t="s">
        <v>94</v>
      </c>
      <c r="C29" s="2" t="s">
        <v>29</v>
      </c>
      <c r="D29" s="2">
        <v>5.76</v>
      </c>
      <c r="I29" s="44"/>
      <c r="AD29" s="44"/>
      <c r="BL29" s="2">
        <v>23</v>
      </c>
      <c r="DC29" s="4">
        <f t="shared" si="14"/>
        <v>14.379999999999999</v>
      </c>
      <c r="DD29" s="1">
        <f>MAX(D29:DB29)</f>
        <v>23</v>
      </c>
      <c r="DE29" s="1">
        <f>MIN(D29:DB29)</f>
        <v>5.76</v>
      </c>
      <c r="DF29" s="6" t="e">
        <f>STDEV(E29:DB29)</f>
        <v>#DIV/0!</v>
      </c>
      <c r="DG29" s="6">
        <f t="shared" si="15"/>
        <v>10.07</v>
      </c>
      <c r="DH29" s="6">
        <f t="shared" si="16"/>
        <v>18.69</v>
      </c>
      <c r="DI29" s="10">
        <f>COUNT(D29:DB29)</f>
        <v>2</v>
      </c>
    </row>
    <row r="30" spans="2:113" ht="12.75">
      <c r="B30" s="2" t="s">
        <v>95</v>
      </c>
      <c r="C30" s="2" t="s">
        <v>9</v>
      </c>
      <c r="I30" s="44"/>
      <c r="AD30" s="44"/>
      <c r="BL30" s="2">
        <v>6</v>
      </c>
      <c r="DC30" s="4">
        <f t="shared" si="14"/>
        <v>6</v>
      </c>
      <c r="DD30" s="1">
        <f>MAX(D30:DB30)</f>
        <v>6</v>
      </c>
      <c r="DE30" s="1">
        <f>MIN(D30:DB30)</f>
        <v>6</v>
      </c>
      <c r="DF30" s="6" t="e">
        <f>STDEV(E30:DB30)</f>
        <v>#DIV/0!</v>
      </c>
      <c r="DG30" s="6">
        <f t="shared" si="15"/>
        <v>6</v>
      </c>
      <c r="DH30" s="6">
        <f t="shared" si="16"/>
        <v>6</v>
      </c>
      <c r="DI30" s="10">
        <f>COUNT(D30:DB30)</f>
        <v>1</v>
      </c>
    </row>
    <row r="31" spans="2:113" ht="12.75">
      <c r="B31" s="2" t="s">
        <v>103</v>
      </c>
      <c r="C31" s="2" t="s">
        <v>9</v>
      </c>
      <c r="I31" s="44"/>
      <c r="AD31" s="44"/>
      <c r="AF31" s="37">
        <v>30</v>
      </c>
      <c r="DC31" s="4">
        <f t="shared" si="14"/>
        <v>30</v>
      </c>
      <c r="DD31" s="1">
        <f>MAX(D31:DB31)</f>
        <v>30</v>
      </c>
      <c r="DE31" s="1">
        <f>MIN(D31:DB31)</f>
        <v>30</v>
      </c>
      <c r="DF31" s="6" t="e">
        <f>STDEV(E31:DB31)</f>
        <v>#DIV/0!</v>
      </c>
      <c r="DG31" s="6">
        <f t="shared" si="15"/>
        <v>30</v>
      </c>
      <c r="DH31" s="6">
        <f t="shared" si="16"/>
        <v>30</v>
      </c>
      <c r="DI31" s="10">
        <f>COUNT(D31:DB31)</f>
        <v>1</v>
      </c>
    </row>
    <row r="32" spans="2:113" ht="12.75">
      <c r="B32" s="2" t="s">
        <v>167</v>
      </c>
      <c r="C32" s="2" t="s">
        <v>90</v>
      </c>
      <c r="I32" s="44"/>
      <c r="AD32" s="44"/>
      <c r="BL32" s="2">
        <v>38000</v>
      </c>
      <c r="BM32" s="2">
        <v>40000</v>
      </c>
      <c r="DC32" s="4">
        <f t="shared" si="14"/>
        <v>39000</v>
      </c>
      <c r="DD32" s="1">
        <f>MAX(D32:DB32)</f>
        <v>40000</v>
      </c>
      <c r="DE32" s="1">
        <f>MIN(D32:DB32)</f>
        <v>38000</v>
      </c>
      <c r="DF32" s="6">
        <f>STDEV(E32:DB32)</f>
        <v>1414.213562373095</v>
      </c>
      <c r="DG32" s="6">
        <f t="shared" si="15"/>
        <v>38500</v>
      </c>
      <c r="DH32" s="6">
        <f t="shared" si="16"/>
        <v>39500</v>
      </c>
      <c r="DI32" s="10">
        <f>COUNT(D32:DB32)</f>
        <v>2</v>
      </c>
    </row>
    <row r="33" spans="9:113" ht="12.75">
      <c r="I33" s="44"/>
      <c r="AD33" s="44"/>
      <c r="DF33" s="6"/>
      <c r="DG33" s="6"/>
      <c r="DH33" s="6"/>
      <c r="DI33" s="10"/>
    </row>
    <row r="34" spans="2:113" s="4" customFormat="1" ht="12.75">
      <c r="B34" s="4" t="s">
        <v>14</v>
      </c>
      <c r="H34" s="39"/>
      <c r="I34" s="39"/>
      <c r="O34" s="39"/>
      <c r="AD34" s="39"/>
      <c r="AF34" s="39"/>
      <c r="AO34" s="15"/>
      <c r="CN34" s="39"/>
      <c r="CO34" s="39"/>
      <c r="CP34" s="39"/>
      <c r="DG34" s="9"/>
      <c r="DH34" s="9"/>
      <c r="DI34" s="9"/>
    </row>
    <row r="35" spans="2:113" ht="12.75">
      <c r="B35" s="2" t="s">
        <v>104</v>
      </c>
      <c r="C35" s="2" t="s">
        <v>5</v>
      </c>
      <c r="D35" s="2">
        <v>50</v>
      </c>
      <c r="I35" s="44"/>
      <c r="AD35" s="44"/>
      <c r="AN35" s="2">
        <v>8</v>
      </c>
      <c r="AW35" s="2">
        <f>250/10</f>
        <v>25</v>
      </c>
      <c r="DC35" s="4">
        <f>AVERAGE(D35:DB35)</f>
        <v>27.666666666666668</v>
      </c>
      <c r="DD35" s="1">
        <f>MAX(D35:DB35)</f>
        <v>50</v>
      </c>
      <c r="DE35" s="1">
        <f>MIN(D35:DB35)</f>
        <v>8</v>
      </c>
      <c r="DF35" s="6">
        <f>STDEV(E35:DB35)</f>
        <v>12.020815280171307</v>
      </c>
      <c r="DG35" s="6">
        <f>QUARTILE(D35:DB35,1)</f>
        <v>16.5</v>
      </c>
      <c r="DH35" s="6">
        <f>QUARTILE(D35:DB35,3)</f>
        <v>37.5</v>
      </c>
      <c r="DI35" s="10">
        <f>COUNT(D35:DB35)</f>
        <v>3</v>
      </c>
    </row>
    <row r="36" spans="2:113" ht="12.75">
      <c r="B36" s="2" t="s">
        <v>11</v>
      </c>
      <c r="C36" s="2" t="s">
        <v>5</v>
      </c>
      <c r="D36" s="2">
        <v>47.5</v>
      </c>
      <c r="I36" s="44"/>
      <c r="AD36" s="44"/>
      <c r="DC36" s="4">
        <f>AVERAGE(D36:DB36)</f>
        <v>47.5</v>
      </c>
      <c r="DD36" s="1">
        <f>MAX(D36:DB36)</f>
        <v>47.5</v>
      </c>
      <c r="DE36" s="1">
        <f>MIN(D36:DB36)</f>
        <v>47.5</v>
      </c>
      <c r="DF36" s="6" t="e">
        <f>STDEV(E36:DB36)</f>
        <v>#DIV/0!</v>
      </c>
      <c r="DG36" s="6">
        <f>QUARTILE(D36:DB36,1)</f>
        <v>47.5</v>
      </c>
      <c r="DH36" s="6">
        <f>QUARTILE(D36:DB36,3)</f>
        <v>47.5</v>
      </c>
      <c r="DI36" s="10">
        <f>COUNT(D36:DB36)</f>
        <v>1</v>
      </c>
    </row>
    <row r="37" spans="2:113" ht="12.75">
      <c r="B37" s="2" t="s">
        <v>12</v>
      </c>
      <c r="C37" s="2" t="s">
        <v>5</v>
      </c>
      <c r="D37" s="2">
        <v>45</v>
      </c>
      <c r="I37" s="44"/>
      <c r="AD37" s="44"/>
      <c r="DC37" s="4">
        <f>AVERAGE(D37:DB37)</f>
        <v>45</v>
      </c>
      <c r="DD37" s="1">
        <f>MAX(D37:DB37)</f>
        <v>45</v>
      </c>
      <c r="DE37" s="1">
        <f>MIN(D37:DB37)</f>
        <v>45</v>
      </c>
      <c r="DF37" s="6" t="e">
        <f>STDEV(E37:DB37)</f>
        <v>#DIV/0!</v>
      </c>
      <c r="DG37" s="6">
        <f>QUARTILE(D37:DB37,1)</f>
        <v>45</v>
      </c>
      <c r="DH37" s="6">
        <f>QUARTILE(D37:DB37,3)</f>
        <v>45</v>
      </c>
      <c r="DI37" s="10">
        <f>COUNT(D37:DB37)</f>
        <v>1</v>
      </c>
    </row>
    <row r="38" spans="2:113" ht="12.75">
      <c r="B38" s="2" t="s">
        <v>51</v>
      </c>
      <c r="C38" s="2" t="s">
        <v>85</v>
      </c>
      <c r="D38" s="2" t="s">
        <v>6</v>
      </c>
      <c r="I38" s="44"/>
      <c r="AD38" s="44"/>
      <c r="AP38" s="2">
        <v>600</v>
      </c>
      <c r="DC38" s="4">
        <f>AVERAGE(D38:DB38)</f>
        <v>600</v>
      </c>
      <c r="DD38" s="1">
        <f>MAX(D38:DB38)</f>
        <v>600</v>
      </c>
      <c r="DE38" s="1">
        <f>MIN(D38:DB38)</f>
        <v>600</v>
      </c>
      <c r="DF38" s="6" t="e">
        <f>STDEV(E38:DB38)</f>
        <v>#DIV/0!</v>
      </c>
      <c r="DG38" s="6">
        <f>QUARTILE(D38:DB38,1)</f>
        <v>600</v>
      </c>
      <c r="DH38" s="6">
        <f>QUARTILE(D38:DB38,3)</f>
        <v>600</v>
      </c>
      <c r="DI38" s="10">
        <f>COUNT(D38:DB38)</f>
        <v>1</v>
      </c>
    </row>
    <row r="39" spans="9:113" ht="12.75">
      <c r="I39" s="44"/>
      <c r="AD39" s="44"/>
      <c r="DF39" s="6"/>
      <c r="DG39" s="6"/>
      <c r="DH39" s="6"/>
      <c r="DI39" s="10"/>
    </row>
    <row r="40" spans="2:113" s="3" customFormat="1" ht="12.75">
      <c r="B40" s="4" t="s">
        <v>15</v>
      </c>
      <c r="H40" s="41"/>
      <c r="I40" s="41"/>
      <c r="O40" s="41"/>
      <c r="AD40" s="41"/>
      <c r="AF40" s="41"/>
      <c r="AO40" s="17"/>
      <c r="CN40" s="41"/>
      <c r="CO40" s="41"/>
      <c r="CP40" s="41"/>
      <c r="DC40" s="4"/>
      <c r="DD40" s="4"/>
      <c r="DE40" s="4"/>
      <c r="DF40" s="4"/>
      <c r="DG40" s="9"/>
      <c r="DH40" s="9"/>
      <c r="DI40" s="9"/>
    </row>
    <row r="41" spans="2:113" s="5" customFormat="1" ht="12.75">
      <c r="B41" s="5" t="s">
        <v>256</v>
      </c>
      <c r="C41" s="5" t="s">
        <v>9</v>
      </c>
      <c r="H41" s="42"/>
      <c r="I41" s="42"/>
      <c r="O41" s="42"/>
      <c r="AD41" s="42"/>
      <c r="AF41" s="42"/>
      <c r="AO41" s="18"/>
      <c r="AP41" s="5">
        <v>9</v>
      </c>
      <c r="AQ41" s="5">
        <v>6.5</v>
      </c>
      <c r="BK41" s="5">
        <v>5.7</v>
      </c>
      <c r="CN41" s="42"/>
      <c r="CO41" s="42"/>
      <c r="CP41" s="42"/>
      <c r="DC41" s="4">
        <f aca="true" t="shared" si="17" ref="DC41:DC46">AVERAGE(D41:DB41)</f>
        <v>7.066666666666666</v>
      </c>
      <c r="DD41" s="1">
        <f aca="true" t="shared" si="18" ref="DD41:DD46">MAX(D41:DB41)</f>
        <v>9</v>
      </c>
      <c r="DE41" s="1">
        <f aca="true" t="shared" si="19" ref="DE41:DE46">MIN(D41:DB41)</f>
        <v>5.7</v>
      </c>
      <c r="DF41" s="6">
        <f aca="true" t="shared" si="20" ref="DF41:DF46">STDEV(E41:DB41)</f>
        <v>1.7214335111567156</v>
      </c>
      <c r="DG41" s="6">
        <f aca="true" t="shared" si="21" ref="DG41:DG46">QUARTILE(D41:DB41,1)</f>
        <v>6.1</v>
      </c>
      <c r="DH41" s="6">
        <f aca="true" t="shared" si="22" ref="DH41:DH46">QUARTILE(D41:DB41,3)</f>
        <v>7.75</v>
      </c>
      <c r="DI41" s="10">
        <f aca="true" t="shared" si="23" ref="DI41:DI46">COUNT(D41:DB41)</f>
        <v>3</v>
      </c>
    </row>
    <row r="42" spans="2:113" s="5" customFormat="1" ht="12.75">
      <c r="B42" s="5" t="s">
        <v>82</v>
      </c>
      <c r="C42" s="5" t="s">
        <v>9</v>
      </c>
      <c r="H42" s="42"/>
      <c r="I42" s="42"/>
      <c r="O42" s="42"/>
      <c r="X42" s="5">
        <f>39/29.5</f>
        <v>1.3220338983050848</v>
      </c>
      <c r="AD42" s="42"/>
      <c r="AF42" s="42"/>
      <c r="AO42" s="18"/>
      <c r="CN42" s="42"/>
      <c r="CO42" s="42"/>
      <c r="CP42" s="42"/>
      <c r="DC42" s="4">
        <f t="shared" si="17"/>
        <v>1.3220338983050848</v>
      </c>
      <c r="DD42" s="1">
        <f t="shared" si="18"/>
        <v>1.3220338983050848</v>
      </c>
      <c r="DE42" s="1">
        <f t="shared" si="19"/>
        <v>1.3220338983050848</v>
      </c>
      <c r="DF42" s="6" t="e">
        <f t="shared" si="20"/>
        <v>#DIV/0!</v>
      </c>
      <c r="DG42" s="6">
        <f t="shared" si="21"/>
        <v>1.3220338983050848</v>
      </c>
      <c r="DH42" s="6">
        <f t="shared" si="22"/>
        <v>1.3220338983050848</v>
      </c>
      <c r="DI42" s="10">
        <f t="shared" si="23"/>
        <v>1</v>
      </c>
    </row>
    <row r="43" spans="2:113" ht="12.75">
      <c r="B43" s="2" t="s">
        <v>206</v>
      </c>
      <c r="C43" s="2" t="s">
        <v>9</v>
      </c>
      <c r="D43" s="2">
        <v>2</v>
      </c>
      <c r="I43" s="44">
        <v>6</v>
      </c>
      <c r="K43" s="2">
        <v>4.18</v>
      </c>
      <c r="AB43" s="2">
        <v>4</v>
      </c>
      <c r="AC43" s="2">
        <v>10</v>
      </c>
      <c r="AD43" s="44">
        <v>6.5</v>
      </c>
      <c r="AH43" s="2">
        <v>2.66</v>
      </c>
      <c r="AO43" s="14">
        <v>11</v>
      </c>
      <c r="AP43" s="2">
        <v>4.6</v>
      </c>
      <c r="AQ43" s="2">
        <v>5</v>
      </c>
      <c r="BK43" s="2">
        <v>3</v>
      </c>
      <c r="BL43" s="2">
        <v>2</v>
      </c>
      <c r="BM43" s="2">
        <v>11</v>
      </c>
      <c r="DC43" s="4">
        <f t="shared" si="17"/>
        <v>5.533846153846154</v>
      </c>
      <c r="DD43" s="1">
        <f t="shared" si="18"/>
        <v>11</v>
      </c>
      <c r="DE43" s="1">
        <f t="shared" si="19"/>
        <v>2</v>
      </c>
      <c r="DF43" s="6">
        <f t="shared" si="20"/>
        <v>3.1955134267604106</v>
      </c>
      <c r="DG43" s="6">
        <f t="shared" si="21"/>
        <v>3</v>
      </c>
      <c r="DH43" s="6">
        <f t="shared" si="22"/>
        <v>6.5</v>
      </c>
      <c r="DI43" s="10">
        <f t="shared" si="23"/>
        <v>13</v>
      </c>
    </row>
    <row r="44" spans="2:113" ht="12.75">
      <c r="B44" s="2" t="s">
        <v>102</v>
      </c>
      <c r="C44" s="2" t="s">
        <v>8</v>
      </c>
      <c r="I44" s="44"/>
      <c r="AD44" s="44"/>
      <c r="AH44" s="2">
        <v>0.21</v>
      </c>
      <c r="AP44" s="2">
        <v>2</v>
      </c>
      <c r="DC44" s="4">
        <f t="shared" si="17"/>
        <v>1.105</v>
      </c>
      <c r="DD44" s="1">
        <f t="shared" si="18"/>
        <v>2</v>
      </c>
      <c r="DE44" s="1">
        <f t="shared" si="19"/>
        <v>0.21</v>
      </c>
      <c r="DF44" s="6">
        <f t="shared" si="20"/>
        <v>1.2657211383239202</v>
      </c>
      <c r="DG44" s="6">
        <f t="shared" si="21"/>
        <v>0.6575</v>
      </c>
      <c r="DH44" s="6">
        <f t="shared" si="22"/>
        <v>1.5525</v>
      </c>
      <c r="DI44" s="10">
        <f t="shared" si="23"/>
        <v>2</v>
      </c>
    </row>
    <row r="45" spans="2:113" ht="12.75">
      <c r="B45" s="2" t="s">
        <v>7</v>
      </c>
      <c r="C45" s="2" t="s">
        <v>8</v>
      </c>
      <c r="D45" s="2">
        <v>1.5</v>
      </c>
      <c r="I45" s="44"/>
      <c r="AD45" s="44"/>
      <c r="DC45" s="4">
        <f t="shared" si="17"/>
        <v>1.5</v>
      </c>
      <c r="DD45" s="1">
        <f t="shared" si="18"/>
        <v>1.5</v>
      </c>
      <c r="DE45" s="1">
        <f t="shared" si="19"/>
        <v>1.5</v>
      </c>
      <c r="DF45" s="6" t="e">
        <f t="shared" si="20"/>
        <v>#DIV/0!</v>
      </c>
      <c r="DG45" s="6">
        <f t="shared" si="21"/>
        <v>1.5</v>
      </c>
      <c r="DH45" s="6">
        <f t="shared" si="22"/>
        <v>1.5</v>
      </c>
      <c r="DI45" s="10">
        <f t="shared" si="23"/>
        <v>1</v>
      </c>
    </row>
    <row r="46" spans="2:113" ht="12.75">
      <c r="B46" s="2" t="s">
        <v>101</v>
      </c>
      <c r="C46" s="2" t="s">
        <v>30</v>
      </c>
      <c r="I46" s="44"/>
      <c r="K46" s="2">
        <v>45</v>
      </c>
      <c r="X46" s="2">
        <v>25.33</v>
      </c>
      <c r="AB46" s="2">
        <v>75</v>
      </c>
      <c r="AD46" s="44"/>
      <c r="AP46" s="2">
        <v>75</v>
      </c>
      <c r="DC46" s="4">
        <f t="shared" si="17"/>
        <v>55.082499999999996</v>
      </c>
      <c r="DD46" s="1">
        <f t="shared" si="18"/>
        <v>75</v>
      </c>
      <c r="DE46" s="1">
        <f t="shared" si="19"/>
        <v>25.33</v>
      </c>
      <c r="DF46" s="6">
        <f t="shared" si="20"/>
        <v>24.360361758397595</v>
      </c>
      <c r="DG46" s="6">
        <f t="shared" si="21"/>
        <v>40.082499999999996</v>
      </c>
      <c r="DH46" s="6">
        <f t="shared" si="22"/>
        <v>75</v>
      </c>
      <c r="DI46" s="10">
        <f t="shared" si="23"/>
        <v>4</v>
      </c>
    </row>
    <row r="47" spans="2:113" ht="12.75">
      <c r="B47" s="2" t="s">
        <v>218</v>
      </c>
      <c r="C47" s="2" t="s">
        <v>8</v>
      </c>
      <c r="I47" s="44">
        <v>2</v>
      </c>
      <c r="AB47" s="2">
        <v>1</v>
      </c>
      <c r="AC47" s="2">
        <v>3</v>
      </c>
      <c r="AD47" s="44">
        <v>1.5</v>
      </c>
      <c r="DC47" s="4">
        <f aca="true" t="shared" si="24" ref="DC47:DC65">AVERAGE(D47:DB47)</f>
        <v>1.875</v>
      </c>
      <c r="DD47" s="1">
        <f aca="true" t="shared" si="25" ref="DD47:DD65">MAX(D47:DB47)</f>
        <v>3</v>
      </c>
      <c r="DE47" s="1">
        <f aca="true" t="shared" si="26" ref="DE47:DE65">MIN(D47:DB47)</f>
        <v>1</v>
      </c>
      <c r="DF47" s="6">
        <f aca="true" t="shared" si="27" ref="DF47:DF65">STDEV(E47:DB47)</f>
        <v>0.8539125638299665</v>
      </c>
      <c r="DG47" s="6">
        <f aca="true" t="shared" si="28" ref="DG47:DG65">QUARTILE(D47:DB47,1)</f>
        <v>1.375</v>
      </c>
      <c r="DH47" s="6">
        <f aca="true" t="shared" si="29" ref="DH47:DH65">QUARTILE(D47:DB47,3)</f>
        <v>2.25</v>
      </c>
      <c r="DI47" s="10">
        <f aca="true" t="shared" si="30" ref="DI47:DI65">COUNT(D47:DB47)</f>
        <v>4</v>
      </c>
    </row>
    <row r="48" spans="2:113" ht="12.75">
      <c r="B48" s="2" t="s">
        <v>280</v>
      </c>
      <c r="C48" s="2" t="s">
        <v>8</v>
      </c>
      <c r="I48" s="44">
        <v>1</v>
      </c>
      <c r="AD48" s="44"/>
      <c r="DC48" s="4">
        <f t="shared" si="24"/>
        <v>1</v>
      </c>
      <c r="DD48" s="1">
        <f t="shared" si="25"/>
        <v>1</v>
      </c>
      <c r="DE48" s="1">
        <f t="shared" si="26"/>
        <v>1</v>
      </c>
      <c r="DF48" s="6" t="e">
        <f t="shared" si="27"/>
        <v>#DIV/0!</v>
      </c>
      <c r="DG48" s="6">
        <f t="shared" si="28"/>
        <v>1</v>
      </c>
      <c r="DH48" s="6">
        <f t="shared" si="29"/>
        <v>1</v>
      </c>
      <c r="DI48" s="10">
        <f t="shared" si="30"/>
        <v>1</v>
      </c>
    </row>
    <row r="49" spans="2:113" ht="12.75">
      <c r="B49" s="2" t="s">
        <v>257</v>
      </c>
      <c r="C49" s="2" t="s">
        <v>8</v>
      </c>
      <c r="I49" s="44"/>
      <c r="AB49" s="2">
        <v>0.5</v>
      </c>
      <c r="AC49" s="2">
        <v>2</v>
      </c>
      <c r="AD49" s="44"/>
      <c r="DC49" s="4">
        <f t="shared" si="24"/>
        <v>1.25</v>
      </c>
      <c r="DD49" s="1">
        <f t="shared" si="25"/>
        <v>2</v>
      </c>
      <c r="DE49" s="1">
        <f t="shared" si="26"/>
        <v>0.5</v>
      </c>
      <c r="DF49" s="6">
        <f t="shared" si="27"/>
        <v>1.0606601717798212</v>
      </c>
      <c r="DG49" s="6">
        <f t="shared" si="28"/>
        <v>0.875</v>
      </c>
      <c r="DH49" s="6">
        <f t="shared" si="29"/>
        <v>1.625</v>
      </c>
      <c r="DI49" s="10">
        <f t="shared" si="30"/>
        <v>2</v>
      </c>
    </row>
    <row r="50" spans="2:113" ht="12.75">
      <c r="B50" s="2" t="s">
        <v>325</v>
      </c>
      <c r="C50" s="2" t="s">
        <v>8</v>
      </c>
      <c r="I50" s="44"/>
      <c r="AD50" s="44">
        <v>1</v>
      </c>
      <c r="DC50" s="4">
        <f t="shared" si="24"/>
        <v>1</v>
      </c>
      <c r="DD50" s="1">
        <f t="shared" si="25"/>
        <v>1</v>
      </c>
      <c r="DE50" s="1">
        <f t="shared" si="26"/>
        <v>1</v>
      </c>
      <c r="DF50" s="6" t="e">
        <f t="shared" si="27"/>
        <v>#DIV/0!</v>
      </c>
      <c r="DG50" s="6">
        <f t="shared" si="28"/>
        <v>1</v>
      </c>
      <c r="DH50" s="6">
        <f t="shared" si="29"/>
        <v>1</v>
      </c>
      <c r="DI50" s="10">
        <f t="shared" si="30"/>
        <v>1</v>
      </c>
    </row>
    <row r="51" spans="2:113" ht="12.75">
      <c r="B51" s="2" t="s">
        <v>326</v>
      </c>
      <c r="C51" s="2" t="s">
        <v>30</v>
      </c>
      <c r="I51" s="44"/>
      <c r="X51" s="2">
        <v>116.41</v>
      </c>
      <c r="AD51" s="44"/>
      <c r="AI51" s="2">
        <v>70.5</v>
      </c>
      <c r="AQ51" s="2">
        <v>75</v>
      </c>
      <c r="AU51" s="2">
        <v>80.4</v>
      </c>
      <c r="DC51" s="4">
        <f t="shared" si="24"/>
        <v>85.57749999999999</v>
      </c>
      <c r="DD51" s="1">
        <f t="shared" si="25"/>
        <v>116.41</v>
      </c>
      <c r="DE51" s="1">
        <f t="shared" si="26"/>
        <v>70.5</v>
      </c>
      <c r="DF51" s="6">
        <f t="shared" si="27"/>
        <v>20.94965453175786</v>
      </c>
      <c r="DG51" s="6">
        <f t="shared" si="28"/>
        <v>73.875</v>
      </c>
      <c r="DH51" s="6">
        <f t="shared" si="29"/>
        <v>89.4025</v>
      </c>
      <c r="DI51" s="10">
        <f t="shared" si="30"/>
        <v>4</v>
      </c>
    </row>
    <row r="52" spans="2:113" ht="12.75">
      <c r="B52" s="2" t="s">
        <v>260</v>
      </c>
      <c r="C52" s="2" t="s">
        <v>30</v>
      </c>
      <c r="I52" s="44"/>
      <c r="AB52" s="2">
        <v>40</v>
      </c>
      <c r="AC52" s="2">
        <v>60</v>
      </c>
      <c r="AD52" s="44"/>
      <c r="AO52" s="14">
        <v>46</v>
      </c>
      <c r="AP52" s="2">
        <v>65</v>
      </c>
      <c r="AQ52" s="2">
        <v>40</v>
      </c>
      <c r="AS52" s="2">
        <v>100</v>
      </c>
      <c r="BL52" s="2">
        <v>90</v>
      </c>
      <c r="BM52" s="2">
        <v>120</v>
      </c>
      <c r="BN52" s="2">
        <v>46</v>
      </c>
      <c r="DC52" s="4">
        <f t="shared" si="24"/>
        <v>67.44444444444444</v>
      </c>
      <c r="DD52" s="1">
        <f t="shared" si="25"/>
        <v>120</v>
      </c>
      <c r="DE52" s="1">
        <f t="shared" si="26"/>
        <v>40</v>
      </c>
      <c r="DF52" s="6">
        <f t="shared" si="27"/>
        <v>29.19379690581164</v>
      </c>
      <c r="DG52" s="6">
        <f t="shared" si="28"/>
        <v>46</v>
      </c>
      <c r="DH52" s="6">
        <f t="shared" si="29"/>
        <v>90</v>
      </c>
      <c r="DI52" s="10">
        <f t="shared" si="30"/>
        <v>9</v>
      </c>
    </row>
    <row r="53" spans="2:113" ht="12.75">
      <c r="B53" s="2" t="s">
        <v>261</v>
      </c>
      <c r="C53" s="2" t="s">
        <v>252</v>
      </c>
      <c r="I53" s="44"/>
      <c r="AB53" s="2">
        <v>40</v>
      </c>
      <c r="AC53" s="2">
        <v>50</v>
      </c>
      <c r="AD53" s="44"/>
      <c r="DC53" s="4">
        <f t="shared" si="24"/>
        <v>45</v>
      </c>
      <c r="DD53" s="1">
        <f t="shared" si="25"/>
        <v>50</v>
      </c>
      <c r="DE53" s="1">
        <f t="shared" si="26"/>
        <v>40</v>
      </c>
      <c r="DF53" s="6">
        <f t="shared" si="27"/>
        <v>7.0710678118654755</v>
      </c>
      <c r="DG53" s="6">
        <f t="shared" si="28"/>
        <v>42.5</v>
      </c>
      <c r="DH53" s="6">
        <f t="shared" si="29"/>
        <v>47.5</v>
      </c>
      <c r="DI53" s="10">
        <f t="shared" si="30"/>
        <v>2</v>
      </c>
    </row>
    <row r="54" spans="2:113" ht="12.75">
      <c r="B54" s="2" t="s">
        <v>262</v>
      </c>
      <c r="C54" s="2" t="s">
        <v>252</v>
      </c>
      <c r="I54" s="44"/>
      <c r="AB54" s="2">
        <v>20</v>
      </c>
      <c r="AC54" s="2">
        <v>40</v>
      </c>
      <c r="AD54" s="44"/>
      <c r="DC54" s="4">
        <f t="shared" si="24"/>
        <v>30</v>
      </c>
      <c r="DD54" s="1">
        <f t="shared" si="25"/>
        <v>40</v>
      </c>
      <c r="DE54" s="1">
        <f t="shared" si="26"/>
        <v>20</v>
      </c>
      <c r="DF54" s="6">
        <f t="shared" si="27"/>
        <v>14.142135623730951</v>
      </c>
      <c r="DG54" s="6">
        <f t="shared" si="28"/>
        <v>25</v>
      </c>
      <c r="DH54" s="6">
        <f t="shared" si="29"/>
        <v>35</v>
      </c>
      <c r="DI54" s="10">
        <f t="shared" si="30"/>
        <v>2</v>
      </c>
    </row>
    <row r="55" spans="2:113" ht="12.75">
      <c r="B55" s="2" t="s">
        <v>258</v>
      </c>
      <c r="C55" s="2" t="s">
        <v>30</v>
      </c>
      <c r="I55" s="44"/>
      <c r="V55" s="2">
        <v>122.5</v>
      </c>
      <c r="AB55" s="2">
        <v>50</v>
      </c>
      <c r="AC55" s="2">
        <v>100</v>
      </c>
      <c r="AD55" s="44"/>
      <c r="AH55" s="2">
        <v>135</v>
      </c>
      <c r="AO55" s="14">
        <v>56.63</v>
      </c>
      <c r="AP55" s="2">
        <v>85</v>
      </c>
      <c r="AQ55" s="2">
        <v>60</v>
      </c>
      <c r="AS55" s="2">
        <v>100</v>
      </c>
      <c r="AV55" s="2">
        <v>170</v>
      </c>
      <c r="BG55" s="2">
        <v>193</v>
      </c>
      <c r="BK55" s="2">
        <v>60</v>
      </c>
      <c r="BL55" s="2">
        <v>90</v>
      </c>
      <c r="BM55" s="2">
        <v>120</v>
      </c>
      <c r="BN55" s="2">
        <v>57</v>
      </c>
      <c r="DC55" s="4">
        <f t="shared" si="24"/>
        <v>99.93785714285715</v>
      </c>
      <c r="DD55" s="1">
        <f t="shared" si="25"/>
        <v>193</v>
      </c>
      <c r="DE55" s="1">
        <f t="shared" si="26"/>
        <v>50</v>
      </c>
      <c r="DF55" s="6">
        <f t="shared" si="27"/>
        <v>44.2329087686065</v>
      </c>
      <c r="DG55" s="6">
        <f t="shared" si="28"/>
        <v>60</v>
      </c>
      <c r="DH55" s="6">
        <f t="shared" si="29"/>
        <v>121.875</v>
      </c>
      <c r="DI55" s="10">
        <f t="shared" si="30"/>
        <v>14</v>
      </c>
    </row>
    <row r="56" spans="2:113" ht="12.75">
      <c r="B56" s="2" t="s">
        <v>259</v>
      </c>
      <c r="C56" s="2" t="s">
        <v>30</v>
      </c>
      <c r="I56" s="44"/>
      <c r="AB56" s="2">
        <v>50</v>
      </c>
      <c r="AC56" s="2">
        <v>100</v>
      </c>
      <c r="AD56" s="44"/>
      <c r="DC56" s="4">
        <f t="shared" si="24"/>
        <v>75</v>
      </c>
      <c r="DD56" s="1">
        <f t="shared" si="25"/>
        <v>100</v>
      </c>
      <c r="DE56" s="1">
        <f t="shared" si="26"/>
        <v>50</v>
      </c>
      <c r="DF56" s="6">
        <f t="shared" si="27"/>
        <v>35.35533905932738</v>
      </c>
      <c r="DG56" s="6">
        <f t="shared" si="28"/>
        <v>62.5</v>
      </c>
      <c r="DH56" s="6">
        <f t="shared" si="29"/>
        <v>87.5</v>
      </c>
      <c r="DI56" s="10">
        <f t="shared" si="30"/>
        <v>2</v>
      </c>
    </row>
    <row r="57" spans="2:113" ht="12.75">
      <c r="B57" s="2" t="s">
        <v>37</v>
      </c>
      <c r="C57" s="2" t="s">
        <v>29</v>
      </c>
      <c r="I57" s="44"/>
      <c r="AB57" s="2">
        <v>20</v>
      </c>
      <c r="AC57" s="2">
        <v>30</v>
      </c>
      <c r="AD57" s="44"/>
      <c r="AH57" s="2">
        <v>37.65</v>
      </c>
      <c r="AS57" s="2">
        <v>50</v>
      </c>
      <c r="DC57" s="4">
        <f t="shared" si="24"/>
        <v>34.4125</v>
      </c>
      <c r="DD57" s="1">
        <f t="shared" si="25"/>
        <v>50</v>
      </c>
      <c r="DE57" s="1">
        <f t="shared" si="26"/>
        <v>20</v>
      </c>
      <c r="DF57" s="6">
        <f t="shared" si="27"/>
        <v>12.657565260875929</v>
      </c>
      <c r="DG57" s="6">
        <f t="shared" si="28"/>
        <v>27.5</v>
      </c>
      <c r="DH57" s="6">
        <f t="shared" si="29"/>
        <v>40.7375</v>
      </c>
      <c r="DI57" s="10">
        <f t="shared" si="30"/>
        <v>4</v>
      </c>
    </row>
    <row r="58" spans="2:113" ht="12.75">
      <c r="B58" s="2" t="s">
        <v>253</v>
      </c>
      <c r="C58" s="2" t="s">
        <v>263</v>
      </c>
      <c r="I58" s="44"/>
      <c r="AB58" s="2">
        <v>250</v>
      </c>
      <c r="AC58" s="2">
        <v>400</v>
      </c>
      <c r="AD58" s="44"/>
      <c r="AH58" s="2">
        <v>325</v>
      </c>
      <c r="AM58" s="2">
        <v>800</v>
      </c>
      <c r="AP58" s="2">
        <v>220</v>
      </c>
      <c r="BL58" s="2">
        <v>61</v>
      </c>
      <c r="DC58" s="4">
        <f t="shared" si="24"/>
        <v>342.6666666666667</v>
      </c>
      <c r="DD58" s="1">
        <f t="shared" si="25"/>
        <v>800</v>
      </c>
      <c r="DE58" s="1">
        <f t="shared" si="26"/>
        <v>61</v>
      </c>
      <c r="DF58" s="6">
        <f t="shared" si="27"/>
        <v>251.28602560959627</v>
      </c>
      <c r="DG58" s="6">
        <f t="shared" si="28"/>
        <v>227.5</v>
      </c>
      <c r="DH58" s="6">
        <f t="shared" si="29"/>
        <v>381.25</v>
      </c>
      <c r="DI58" s="10">
        <f t="shared" si="30"/>
        <v>6</v>
      </c>
    </row>
    <row r="59" spans="2:113" ht="12.75">
      <c r="B59" s="2" t="s">
        <v>264</v>
      </c>
      <c r="C59" s="2" t="s">
        <v>263</v>
      </c>
      <c r="I59" s="44"/>
      <c r="AB59" s="2">
        <v>700</v>
      </c>
      <c r="AC59" s="2">
        <v>900</v>
      </c>
      <c r="AD59" s="44"/>
      <c r="DC59" s="4">
        <f t="shared" si="24"/>
        <v>800</v>
      </c>
      <c r="DD59" s="1">
        <f t="shared" si="25"/>
        <v>900</v>
      </c>
      <c r="DE59" s="1">
        <f t="shared" si="26"/>
        <v>700</v>
      </c>
      <c r="DF59" s="6">
        <f t="shared" si="27"/>
        <v>141.4213562373095</v>
      </c>
      <c r="DG59" s="6">
        <f t="shared" si="28"/>
        <v>750</v>
      </c>
      <c r="DH59" s="6">
        <f t="shared" si="29"/>
        <v>850</v>
      </c>
      <c r="DI59" s="10">
        <f t="shared" si="30"/>
        <v>2</v>
      </c>
    </row>
    <row r="60" spans="2:113" ht="12.75">
      <c r="B60" s="2" t="s">
        <v>31</v>
      </c>
      <c r="C60" s="2" t="s">
        <v>9</v>
      </c>
      <c r="I60" s="44"/>
      <c r="AD60" s="44"/>
      <c r="BK60" s="2">
        <v>9</v>
      </c>
      <c r="BL60" s="2">
        <v>28</v>
      </c>
      <c r="DC60" s="4">
        <f t="shared" si="24"/>
        <v>18.5</v>
      </c>
      <c r="DD60" s="1">
        <f t="shared" si="25"/>
        <v>28</v>
      </c>
      <c r="DE60" s="1">
        <f t="shared" si="26"/>
        <v>9</v>
      </c>
      <c r="DF60" s="6">
        <f t="shared" si="27"/>
        <v>13.435028842544403</v>
      </c>
      <c r="DG60" s="6">
        <f t="shared" si="28"/>
        <v>13.75</v>
      </c>
      <c r="DH60" s="6">
        <f t="shared" si="29"/>
        <v>23.25</v>
      </c>
      <c r="DI60" s="10">
        <f t="shared" si="30"/>
        <v>2</v>
      </c>
    </row>
    <row r="61" spans="2:113" ht="12.75">
      <c r="B61" s="2" t="s">
        <v>31</v>
      </c>
      <c r="C61" s="2" t="s">
        <v>8</v>
      </c>
      <c r="I61" s="44">
        <v>2.7</v>
      </c>
      <c r="J61" s="2">
        <v>1.91</v>
      </c>
      <c r="X61" s="2">
        <v>1.187</v>
      </c>
      <c r="AB61" s="2">
        <v>3</v>
      </c>
      <c r="AC61" s="2">
        <v>6</v>
      </c>
      <c r="AD61" s="44"/>
      <c r="AI61" s="2">
        <v>1.06</v>
      </c>
      <c r="AQ61" s="2">
        <v>2.5</v>
      </c>
      <c r="DC61" s="4">
        <f t="shared" si="24"/>
        <v>2.6224285714285713</v>
      </c>
      <c r="DD61" s="1">
        <f t="shared" si="25"/>
        <v>6</v>
      </c>
      <c r="DE61" s="1">
        <f t="shared" si="26"/>
        <v>1.06</v>
      </c>
      <c r="DF61" s="6">
        <f t="shared" si="27"/>
        <v>1.6623651681808527</v>
      </c>
      <c r="DG61" s="6">
        <f t="shared" si="28"/>
        <v>1.5485</v>
      </c>
      <c r="DH61" s="6">
        <f t="shared" si="29"/>
        <v>2.85</v>
      </c>
      <c r="DI61" s="10">
        <f t="shared" si="30"/>
        <v>7</v>
      </c>
    </row>
    <row r="62" spans="2:113" ht="12.75">
      <c r="B62" s="2" t="s">
        <v>281</v>
      </c>
      <c r="C62" s="2" t="s">
        <v>8</v>
      </c>
      <c r="I62" s="44">
        <v>1</v>
      </c>
      <c r="AD62" s="44"/>
      <c r="DC62" s="4">
        <f t="shared" si="24"/>
        <v>1</v>
      </c>
      <c r="DD62" s="1">
        <f t="shared" si="25"/>
        <v>1</v>
      </c>
      <c r="DE62" s="1">
        <f t="shared" si="26"/>
        <v>1</v>
      </c>
      <c r="DF62" s="6" t="e">
        <f t="shared" si="27"/>
        <v>#DIV/0!</v>
      </c>
      <c r="DG62" s="6">
        <f t="shared" si="28"/>
        <v>1</v>
      </c>
      <c r="DH62" s="6">
        <f t="shared" si="29"/>
        <v>1</v>
      </c>
      <c r="DI62" s="10">
        <f t="shared" si="30"/>
        <v>1</v>
      </c>
    </row>
    <row r="63" spans="2:113" ht="12.75">
      <c r="B63" s="2" t="s">
        <v>222</v>
      </c>
      <c r="C63" s="2" t="s">
        <v>9</v>
      </c>
      <c r="I63" s="44">
        <v>0.9</v>
      </c>
      <c r="AB63" s="2">
        <v>1</v>
      </c>
      <c r="AC63" s="2">
        <v>3</v>
      </c>
      <c r="AD63" s="44">
        <v>0.3</v>
      </c>
      <c r="AO63" s="14">
        <v>2.26</v>
      </c>
      <c r="AP63" s="2">
        <v>1.8</v>
      </c>
      <c r="BK63" s="2">
        <v>4</v>
      </c>
      <c r="BL63" s="2">
        <v>2</v>
      </c>
      <c r="DC63" s="4">
        <f t="shared" si="24"/>
        <v>1.9075</v>
      </c>
      <c r="DD63" s="1">
        <f t="shared" si="25"/>
        <v>4</v>
      </c>
      <c r="DE63" s="1">
        <f t="shared" si="26"/>
        <v>0.3</v>
      </c>
      <c r="DF63" s="6">
        <f t="shared" si="27"/>
        <v>1.2035156833211607</v>
      </c>
      <c r="DG63" s="6">
        <f t="shared" si="28"/>
        <v>0.975</v>
      </c>
      <c r="DH63" s="6">
        <f t="shared" si="29"/>
        <v>2.445</v>
      </c>
      <c r="DI63" s="10">
        <f t="shared" si="30"/>
        <v>8</v>
      </c>
    </row>
    <row r="64" spans="2:113" ht="12.75">
      <c r="B64" s="2" t="s">
        <v>282</v>
      </c>
      <c r="C64" s="2" t="s">
        <v>9</v>
      </c>
      <c r="I64" s="44">
        <v>0.5</v>
      </c>
      <c r="AD64" s="44"/>
      <c r="DC64" s="4">
        <f t="shared" si="24"/>
        <v>0.5</v>
      </c>
      <c r="DD64" s="1">
        <f t="shared" si="25"/>
        <v>0.5</v>
      </c>
      <c r="DE64" s="1">
        <f t="shared" si="26"/>
        <v>0.5</v>
      </c>
      <c r="DF64" s="6" t="e">
        <f t="shared" si="27"/>
        <v>#DIV/0!</v>
      </c>
      <c r="DG64" s="6">
        <f t="shared" si="28"/>
        <v>0.5</v>
      </c>
      <c r="DH64" s="6">
        <f t="shared" si="29"/>
        <v>0.5</v>
      </c>
      <c r="DI64" s="10">
        <f t="shared" si="30"/>
        <v>1</v>
      </c>
    </row>
    <row r="65" spans="2:113" ht="15.75" customHeight="1">
      <c r="B65" s="2" t="s">
        <v>221</v>
      </c>
      <c r="C65" s="2" t="s">
        <v>8</v>
      </c>
      <c r="I65" s="44"/>
      <c r="AD65" s="44">
        <v>55</v>
      </c>
      <c r="DC65" s="4">
        <f t="shared" si="24"/>
        <v>55</v>
      </c>
      <c r="DD65" s="1">
        <f t="shared" si="25"/>
        <v>55</v>
      </c>
      <c r="DE65" s="1">
        <f t="shared" si="26"/>
        <v>55</v>
      </c>
      <c r="DF65" s="6" t="e">
        <f t="shared" si="27"/>
        <v>#DIV/0!</v>
      </c>
      <c r="DG65" s="6">
        <f t="shared" si="28"/>
        <v>55</v>
      </c>
      <c r="DH65" s="6">
        <f t="shared" si="29"/>
        <v>55</v>
      </c>
      <c r="DI65" s="10">
        <f t="shared" si="30"/>
        <v>1</v>
      </c>
    </row>
    <row r="66" spans="2:113" s="4" customFormat="1" ht="12.75">
      <c r="B66" s="4" t="s">
        <v>97</v>
      </c>
      <c r="H66" s="39"/>
      <c r="I66" s="39"/>
      <c r="O66" s="39"/>
      <c r="AD66" s="39"/>
      <c r="AF66" s="39"/>
      <c r="AO66" s="15"/>
      <c r="CN66" s="39"/>
      <c r="CO66" s="39"/>
      <c r="CP66" s="39"/>
      <c r="DG66" s="6"/>
      <c r="DH66" s="6"/>
      <c r="DI66" s="9"/>
    </row>
    <row r="67" spans="2:113" s="6" customFormat="1" ht="12.75">
      <c r="B67" s="5" t="s">
        <v>279</v>
      </c>
      <c r="H67" s="40"/>
      <c r="I67" s="42">
        <v>1.5</v>
      </c>
      <c r="O67" s="40"/>
      <c r="AD67" s="40"/>
      <c r="AF67" s="40"/>
      <c r="AO67" s="45"/>
      <c r="CN67" s="40"/>
      <c r="CO67" s="40"/>
      <c r="CP67" s="40"/>
      <c r="DI67" s="10"/>
    </row>
    <row r="68" spans="2:113" ht="12.75">
      <c r="B68" s="2" t="s">
        <v>219</v>
      </c>
      <c r="C68" s="2" t="s">
        <v>8</v>
      </c>
      <c r="I68" s="44">
        <v>3</v>
      </c>
      <c r="J68" s="2">
        <v>4.19</v>
      </c>
      <c r="AB68" s="2">
        <v>3</v>
      </c>
      <c r="AC68" s="2">
        <v>6</v>
      </c>
      <c r="AD68" s="44">
        <v>6</v>
      </c>
      <c r="AM68" s="2">
        <v>2</v>
      </c>
      <c r="AS68" s="2">
        <v>6</v>
      </c>
      <c r="BK68" s="2">
        <v>4.5</v>
      </c>
      <c r="DC68" s="4">
        <f>AVERAGE(D68:DB68)</f>
        <v>4.33625</v>
      </c>
      <c r="DD68" s="1">
        <f>MAX(D68:DB68)</f>
        <v>6</v>
      </c>
      <c r="DE68" s="1">
        <f>MIN(D68:DB68)</f>
        <v>2</v>
      </c>
      <c r="DF68" s="6">
        <f>STDEV(E68:DB68)</f>
        <v>1.5757804188945337</v>
      </c>
      <c r="DG68" s="6">
        <f aca="true" t="shared" si="31" ref="DG68:DG76">QUARTILE(D68:DB68,1)</f>
        <v>3</v>
      </c>
      <c r="DH68" s="6">
        <f aca="true" t="shared" si="32" ref="DH68:DH76">QUARTILE(D68:DB68,3)</f>
        <v>6</v>
      </c>
      <c r="DI68" s="10">
        <f>COUNT(D68:DB68)</f>
        <v>8</v>
      </c>
    </row>
    <row r="69" spans="2:113" ht="12.75">
      <c r="B69" s="2" t="s">
        <v>276</v>
      </c>
      <c r="I69" s="44"/>
      <c r="AD69" s="44"/>
      <c r="DF69" s="6"/>
      <c r="DG69" s="6"/>
      <c r="DH69" s="6"/>
      <c r="DI69" s="10"/>
    </row>
    <row r="70" spans="2:113" ht="12.75">
      <c r="B70" s="2" t="s">
        <v>220</v>
      </c>
      <c r="C70" s="2" t="s">
        <v>8</v>
      </c>
      <c r="I70" s="44"/>
      <c r="X70" s="2">
        <v>12</v>
      </c>
      <c r="AD70" s="44">
        <v>50</v>
      </c>
      <c r="AM70" s="2">
        <v>20</v>
      </c>
      <c r="BK70" s="2">
        <v>5.5</v>
      </c>
      <c r="BL70" s="2">
        <v>10</v>
      </c>
      <c r="DC70" s="4">
        <f>AVERAGE(D70:DB70)</f>
        <v>19.5</v>
      </c>
      <c r="DD70" s="1">
        <f>MAX(D70:DB70)</f>
        <v>50</v>
      </c>
      <c r="DE70" s="1">
        <f>MIN(D70:DB70)</f>
        <v>5.5</v>
      </c>
      <c r="DF70" s="6">
        <f>STDEV(E70:DB70)</f>
        <v>17.839562774911272</v>
      </c>
      <c r="DG70" s="6">
        <f t="shared" si="31"/>
        <v>10</v>
      </c>
      <c r="DH70" s="6">
        <f t="shared" si="32"/>
        <v>20</v>
      </c>
      <c r="DI70" s="10">
        <f>COUNT(D70:DB70)</f>
        <v>5</v>
      </c>
    </row>
    <row r="71" spans="2:113" ht="12.75">
      <c r="B71" s="2" t="s">
        <v>277</v>
      </c>
      <c r="I71" s="44">
        <v>1.5</v>
      </c>
      <c r="AD71" s="44"/>
      <c r="DF71" s="6"/>
      <c r="DG71" s="6"/>
      <c r="DH71" s="6"/>
      <c r="DI71" s="10"/>
    </row>
    <row r="72" spans="2:30" ht="12.75">
      <c r="B72" s="2" t="s">
        <v>278</v>
      </c>
      <c r="C72" s="2" t="s">
        <v>8</v>
      </c>
      <c r="I72" s="44">
        <v>4</v>
      </c>
      <c r="AB72" s="2">
        <v>20</v>
      </c>
      <c r="AC72" s="2">
        <v>50</v>
      </c>
      <c r="AD72" s="44"/>
    </row>
    <row r="73" spans="2:113" ht="12.75">
      <c r="B73" s="2" t="s">
        <v>61</v>
      </c>
      <c r="C73" s="2" t="s">
        <v>30</v>
      </c>
      <c r="I73" s="44"/>
      <c r="J73" s="2">
        <v>5.23</v>
      </c>
      <c r="AD73" s="44"/>
      <c r="AN73" s="2">
        <v>8</v>
      </c>
      <c r="BE73" s="2">
        <v>4.5</v>
      </c>
      <c r="BL73" s="2">
        <v>8</v>
      </c>
      <c r="DC73" s="4">
        <f aca="true" t="shared" si="33" ref="DC73:DC80">AVERAGE(D73:DB73)</f>
        <v>6.4325</v>
      </c>
      <c r="DD73" s="1">
        <f aca="true" t="shared" si="34" ref="DD73:DD80">MAX(D73:DB73)</f>
        <v>8</v>
      </c>
      <c r="DE73" s="1">
        <f aca="true" t="shared" si="35" ref="DE73:DE80">MIN(D73:DB73)</f>
        <v>4.5</v>
      </c>
      <c r="DF73" s="6">
        <f aca="true" t="shared" si="36" ref="DF73:DF80">STDEV(E73:DB73)</f>
        <v>1.8343641041697978</v>
      </c>
      <c r="DG73" s="6">
        <f t="shared" si="31"/>
        <v>5.0475</v>
      </c>
      <c r="DH73" s="6">
        <f t="shared" si="32"/>
        <v>8</v>
      </c>
      <c r="DI73" s="10">
        <f aca="true" t="shared" si="37" ref="DI73:DI80">COUNT(D73:DB73)</f>
        <v>4</v>
      </c>
    </row>
    <row r="74" spans="2:113" ht="12.75">
      <c r="B74" s="2" t="s">
        <v>223</v>
      </c>
      <c r="C74" s="2" t="s">
        <v>30</v>
      </c>
      <c r="D74" s="2">
        <f>6848/9000</f>
        <v>0.7608888888888888</v>
      </c>
      <c r="I74" s="44"/>
      <c r="AD74" s="44"/>
      <c r="AU74" s="2">
        <f>49673/20000</f>
        <v>2.48365</v>
      </c>
      <c r="AW74" s="2">
        <f>45092/10000</f>
        <v>4.5092</v>
      </c>
      <c r="DC74" s="4">
        <f t="shared" si="33"/>
        <v>2.5845796296296295</v>
      </c>
      <c r="DD74" s="1">
        <f t="shared" si="34"/>
        <v>4.5092</v>
      </c>
      <c r="DE74" s="1">
        <f t="shared" si="35"/>
        <v>0.7608888888888888</v>
      </c>
      <c r="DF74" s="6">
        <f t="shared" si="36"/>
        <v>1.4322801406324106</v>
      </c>
      <c r="DG74" s="6">
        <f t="shared" si="31"/>
        <v>1.6222694444444445</v>
      </c>
      <c r="DH74" s="6">
        <f t="shared" si="32"/>
        <v>3.496425</v>
      </c>
      <c r="DI74" s="10">
        <f t="shared" si="37"/>
        <v>3</v>
      </c>
    </row>
    <row r="75" spans="2:113" ht="12.75">
      <c r="B75" s="2" t="s">
        <v>272</v>
      </c>
      <c r="C75" s="2" t="s">
        <v>252</v>
      </c>
      <c r="I75" s="44">
        <v>1.25</v>
      </c>
      <c r="AD75" s="44"/>
      <c r="DC75" s="4">
        <f t="shared" si="33"/>
        <v>1.25</v>
      </c>
      <c r="DD75" s="1">
        <f t="shared" si="34"/>
        <v>1.25</v>
      </c>
      <c r="DE75" s="1">
        <f t="shared" si="35"/>
        <v>1.25</v>
      </c>
      <c r="DF75" s="6" t="e">
        <f t="shared" si="36"/>
        <v>#DIV/0!</v>
      </c>
      <c r="DG75" s="6">
        <f>QUARTILE(D75:DB75,1)</f>
        <v>1.25</v>
      </c>
      <c r="DH75" s="6">
        <f>QUARTILE(D75:DB75,3)</f>
        <v>1.25</v>
      </c>
      <c r="DI75" s="10">
        <f t="shared" si="37"/>
        <v>1</v>
      </c>
    </row>
    <row r="76" spans="2:113" ht="12.75">
      <c r="B76" s="2" t="s">
        <v>216</v>
      </c>
      <c r="C76" s="2" t="s">
        <v>30</v>
      </c>
      <c r="I76" s="44"/>
      <c r="AD76" s="44"/>
      <c r="AR76" s="2">
        <v>5</v>
      </c>
      <c r="AS76" s="2">
        <v>3</v>
      </c>
      <c r="DC76" s="4">
        <f t="shared" si="33"/>
        <v>4</v>
      </c>
      <c r="DD76" s="1">
        <f t="shared" si="34"/>
        <v>5</v>
      </c>
      <c r="DE76" s="1">
        <f t="shared" si="35"/>
        <v>3</v>
      </c>
      <c r="DF76" s="6">
        <f t="shared" si="36"/>
        <v>1.4142135623730951</v>
      </c>
      <c r="DG76" s="6">
        <f t="shared" si="31"/>
        <v>3.5</v>
      </c>
      <c r="DH76" s="6">
        <f t="shared" si="32"/>
        <v>4.5</v>
      </c>
      <c r="DI76" s="10">
        <f t="shared" si="37"/>
        <v>2</v>
      </c>
    </row>
    <row r="77" spans="2:113" ht="12.75">
      <c r="B77" s="2" t="s">
        <v>215</v>
      </c>
      <c r="C77" s="2" t="s">
        <v>8</v>
      </c>
      <c r="I77" s="44">
        <v>65</v>
      </c>
      <c r="AD77" s="44">
        <v>75</v>
      </c>
      <c r="DC77" s="4">
        <f t="shared" si="33"/>
        <v>70</v>
      </c>
      <c r="DD77" s="1">
        <f t="shared" si="34"/>
        <v>75</v>
      </c>
      <c r="DE77" s="1">
        <f t="shared" si="35"/>
        <v>65</v>
      </c>
      <c r="DF77" s="6">
        <f t="shared" si="36"/>
        <v>7.0710678118654755</v>
      </c>
      <c r="DG77" s="6">
        <f>QUARTILE(D77:DB77,1)</f>
        <v>67.5</v>
      </c>
      <c r="DH77" s="6">
        <f>QUARTILE(D77:DB77,3)</f>
        <v>72.5</v>
      </c>
      <c r="DI77" s="10">
        <f t="shared" si="37"/>
        <v>2</v>
      </c>
    </row>
    <row r="78" spans="2:113" ht="12.75">
      <c r="B78" s="2" t="s">
        <v>217</v>
      </c>
      <c r="C78" s="2" t="s">
        <v>8</v>
      </c>
      <c r="I78" s="44">
        <v>90</v>
      </c>
      <c r="AD78" s="44">
        <v>95</v>
      </c>
      <c r="DC78" s="4">
        <f t="shared" si="33"/>
        <v>92.5</v>
      </c>
      <c r="DD78" s="1">
        <f t="shared" si="34"/>
        <v>95</v>
      </c>
      <c r="DE78" s="1">
        <f t="shared" si="35"/>
        <v>90</v>
      </c>
      <c r="DF78" s="6">
        <f t="shared" si="36"/>
        <v>3.5355339059327378</v>
      </c>
      <c r="DG78" s="6">
        <f>QUARTILE(D78:DB78,1)</f>
        <v>91.25</v>
      </c>
      <c r="DH78" s="6">
        <f>QUARTILE(D78:DB78,3)</f>
        <v>93.75</v>
      </c>
      <c r="DI78" s="10">
        <f t="shared" si="37"/>
        <v>2</v>
      </c>
    </row>
    <row r="79" spans="2:113" ht="12.75">
      <c r="B79" s="2" t="s">
        <v>273</v>
      </c>
      <c r="C79" s="2" t="s">
        <v>8</v>
      </c>
      <c r="I79" s="44">
        <v>50</v>
      </c>
      <c r="AD79" s="44"/>
      <c r="DC79" s="4">
        <f t="shared" si="33"/>
        <v>50</v>
      </c>
      <c r="DD79" s="1">
        <f t="shared" si="34"/>
        <v>50</v>
      </c>
      <c r="DE79" s="1">
        <f t="shared" si="35"/>
        <v>50</v>
      </c>
      <c r="DF79" s="6" t="e">
        <f t="shared" si="36"/>
        <v>#DIV/0!</v>
      </c>
      <c r="DG79" s="6">
        <f>QUARTILE(D79:DB79,1)</f>
        <v>50</v>
      </c>
      <c r="DH79" s="6">
        <f>QUARTILE(D79:DB79,3)</f>
        <v>50</v>
      </c>
      <c r="DI79" s="10">
        <f t="shared" si="37"/>
        <v>1</v>
      </c>
    </row>
    <row r="80" spans="2:113" ht="12.75">
      <c r="B80" s="2" t="s">
        <v>214</v>
      </c>
      <c r="C80" s="2" t="s">
        <v>9</v>
      </c>
      <c r="I80" s="44"/>
      <c r="AD80" s="44">
        <v>0.15</v>
      </c>
      <c r="DC80" s="4">
        <f t="shared" si="33"/>
        <v>0.15</v>
      </c>
      <c r="DD80" s="1">
        <f t="shared" si="34"/>
        <v>0.15</v>
      </c>
      <c r="DE80" s="1">
        <f t="shared" si="35"/>
        <v>0.15</v>
      </c>
      <c r="DF80" s="6" t="e">
        <f t="shared" si="36"/>
        <v>#DIV/0!</v>
      </c>
      <c r="DG80" s="6">
        <f>QUARTILE(D80:DB80,1)</f>
        <v>0.15</v>
      </c>
      <c r="DH80" s="6">
        <f>QUARTILE(D80:DB80,3)</f>
        <v>0.15</v>
      </c>
      <c r="DI80" s="10">
        <f t="shared" si="37"/>
        <v>1</v>
      </c>
    </row>
    <row r="81" spans="2:113" s="4" customFormat="1" ht="12.75">
      <c r="B81" s="4" t="s">
        <v>21</v>
      </c>
      <c r="H81" s="39"/>
      <c r="I81" s="39"/>
      <c r="O81" s="39"/>
      <c r="AD81" s="39"/>
      <c r="AF81" s="39"/>
      <c r="AO81" s="15"/>
      <c r="CN81" s="39"/>
      <c r="CO81" s="39"/>
      <c r="CP81" s="39"/>
      <c r="DG81" s="6"/>
      <c r="DH81" s="6"/>
      <c r="DI81" s="9"/>
    </row>
    <row r="82" spans="2:113" ht="12.75">
      <c r="B82" s="2" t="s">
        <v>22</v>
      </c>
      <c r="C82" s="2" t="s">
        <v>8</v>
      </c>
      <c r="I82" s="44"/>
      <c r="V82" s="2">
        <v>1776</v>
      </c>
      <c r="X82" s="2">
        <v>900</v>
      </c>
      <c r="AD82" s="44"/>
      <c r="AM82" s="2">
        <v>250</v>
      </c>
      <c r="AN82" s="2">
        <v>475</v>
      </c>
      <c r="AS82" s="2">
        <v>1250</v>
      </c>
      <c r="BG82" s="2">
        <v>1100</v>
      </c>
      <c r="DC82" s="4">
        <f aca="true" t="shared" si="38" ref="DC82:DC87">AVERAGE(D82:DB82)</f>
        <v>958.5</v>
      </c>
      <c r="DD82" s="1">
        <f aca="true" t="shared" si="39" ref="DD82:DD87">MAX(D82:DB82)</f>
        <v>1776</v>
      </c>
      <c r="DE82" s="1">
        <f aca="true" t="shared" si="40" ref="DE82:DE87">MIN(D82:DB82)</f>
        <v>250</v>
      </c>
      <c r="DF82" s="6">
        <f aca="true" t="shared" si="41" ref="DF82:DF87">STDEV(E82:DB82)</f>
        <v>549.9940908773475</v>
      </c>
      <c r="DG82" s="6">
        <f aca="true" t="shared" si="42" ref="DG82:DG87">QUARTILE(D82:DB82,1)</f>
        <v>581.25</v>
      </c>
      <c r="DH82" s="6">
        <f aca="true" t="shared" si="43" ref="DH82:DH87">QUARTILE(D82:DB82,3)</f>
        <v>1212.5</v>
      </c>
      <c r="DI82" s="10">
        <f aca="true" t="shared" si="44" ref="DI82:DI87">COUNT(D82:DB82)</f>
        <v>6</v>
      </c>
    </row>
    <row r="83" spans="2:113" ht="12.75">
      <c r="B83" s="2" t="s">
        <v>22</v>
      </c>
      <c r="C83" s="2" t="s">
        <v>30</v>
      </c>
      <c r="I83" s="44"/>
      <c r="AD83" s="44"/>
      <c r="BL83" s="2">
        <v>5</v>
      </c>
      <c r="DC83" s="4">
        <f t="shared" si="38"/>
        <v>5</v>
      </c>
      <c r="DD83" s="1">
        <f t="shared" si="39"/>
        <v>5</v>
      </c>
      <c r="DE83" s="1">
        <f t="shared" si="40"/>
        <v>5</v>
      </c>
      <c r="DF83" s="6" t="e">
        <f t="shared" si="41"/>
        <v>#DIV/0!</v>
      </c>
      <c r="DG83" s="6">
        <f t="shared" si="42"/>
        <v>5</v>
      </c>
      <c r="DH83" s="6">
        <f t="shared" si="43"/>
        <v>5</v>
      </c>
      <c r="DI83" s="10">
        <f t="shared" si="44"/>
        <v>1</v>
      </c>
    </row>
    <row r="84" spans="2:113" ht="12.75">
      <c r="B84" s="2" t="s">
        <v>80</v>
      </c>
      <c r="C84" s="2" t="s">
        <v>8</v>
      </c>
      <c r="I84" s="44"/>
      <c r="AD84" s="44"/>
      <c r="BG84" s="2">
        <f>(300+480+250)/3</f>
        <v>343.3333333333333</v>
      </c>
      <c r="DC84" s="4">
        <f t="shared" si="38"/>
        <v>343.3333333333333</v>
      </c>
      <c r="DD84" s="1">
        <f t="shared" si="39"/>
        <v>343.3333333333333</v>
      </c>
      <c r="DE84" s="1">
        <f t="shared" si="40"/>
        <v>343.3333333333333</v>
      </c>
      <c r="DF84" s="6" t="e">
        <f t="shared" si="41"/>
        <v>#DIV/0!</v>
      </c>
      <c r="DG84" s="6">
        <f t="shared" si="42"/>
        <v>343.3333333333333</v>
      </c>
      <c r="DH84" s="6">
        <f t="shared" si="43"/>
        <v>343.3333333333333</v>
      </c>
      <c r="DI84" s="10">
        <f t="shared" si="44"/>
        <v>1</v>
      </c>
    </row>
    <row r="85" spans="2:113" ht="12.75">
      <c r="B85" s="2" t="s">
        <v>224</v>
      </c>
      <c r="C85" s="2" t="s">
        <v>30</v>
      </c>
      <c r="I85" s="44"/>
      <c r="X85" s="2">
        <v>8</v>
      </c>
      <c r="AD85" s="44"/>
      <c r="AO85" s="14">
        <v>8</v>
      </c>
      <c r="AS85" s="2">
        <v>4</v>
      </c>
      <c r="BG85" s="2">
        <f>(4.2+3.81+4.07+20.9+3.07)/5</f>
        <v>7.209999999999999</v>
      </c>
      <c r="BL85" s="2">
        <v>8</v>
      </c>
      <c r="DC85" s="4">
        <f t="shared" si="38"/>
        <v>7.042</v>
      </c>
      <c r="DD85" s="1">
        <f t="shared" si="39"/>
        <v>8</v>
      </c>
      <c r="DE85" s="1">
        <f t="shared" si="40"/>
        <v>4</v>
      </c>
      <c r="DF85" s="6">
        <f t="shared" si="41"/>
        <v>1.7345950536076136</v>
      </c>
      <c r="DG85" s="6">
        <f t="shared" si="42"/>
        <v>7.209999999999999</v>
      </c>
      <c r="DH85" s="6">
        <f t="shared" si="43"/>
        <v>8</v>
      </c>
      <c r="DI85" s="10">
        <f t="shared" si="44"/>
        <v>5</v>
      </c>
    </row>
    <row r="86" spans="2:113" ht="12.75">
      <c r="B86" s="2" t="s">
        <v>23</v>
      </c>
      <c r="C86" s="2" t="s">
        <v>43</v>
      </c>
      <c r="I86" s="44"/>
      <c r="AD86" s="44"/>
      <c r="AN86" s="2">
        <v>1000</v>
      </c>
      <c r="BG86" s="2">
        <f>(1225/6)</f>
        <v>204.16666666666666</v>
      </c>
      <c r="DC86" s="4">
        <f t="shared" si="38"/>
        <v>602.0833333333334</v>
      </c>
      <c r="DD86" s="1">
        <f t="shared" si="39"/>
        <v>1000</v>
      </c>
      <c r="DE86" s="1">
        <f t="shared" si="40"/>
        <v>204.16666666666666</v>
      </c>
      <c r="DF86" s="6">
        <f t="shared" si="41"/>
        <v>562.7391466942939</v>
      </c>
      <c r="DG86" s="6">
        <f t="shared" si="42"/>
        <v>403.125</v>
      </c>
      <c r="DH86" s="6">
        <f t="shared" si="43"/>
        <v>801.0416666666666</v>
      </c>
      <c r="DI86" s="10">
        <f t="shared" si="44"/>
        <v>2</v>
      </c>
    </row>
    <row r="87" spans="2:113" ht="12.75">
      <c r="B87" s="2" t="s">
        <v>275</v>
      </c>
      <c r="C87" s="2" t="s">
        <v>43</v>
      </c>
      <c r="I87" s="44">
        <v>14000</v>
      </c>
      <c r="AD87" s="44"/>
      <c r="DC87" s="4">
        <f t="shared" si="38"/>
        <v>14000</v>
      </c>
      <c r="DD87" s="1">
        <f t="shared" si="39"/>
        <v>14000</v>
      </c>
      <c r="DE87" s="1">
        <f t="shared" si="40"/>
        <v>14000</v>
      </c>
      <c r="DF87" s="6" t="e">
        <f t="shared" si="41"/>
        <v>#DIV/0!</v>
      </c>
      <c r="DG87" s="6">
        <f t="shared" si="42"/>
        <v>14000</v>
      </c>
      <c r="DH87" s="6">
        <f t="shared" si="43"/>
        <v>14000</v>
      </c>
      <c r="DI87" s="10">
        <f t="shared" si="44"/>
        <v>1</v>
      </c>
    </row>
    <row r="88" spans="2:113" s="4" customFormat="1" ht="12.75">
      <c r="B88" s="4" t="s">
        <v>99</v>
      </c>
      <c r="H88" s="39"/>
      <c r="I88" s="39"/>
      <c r="O88" s="39"/>
      <c r="AD88" s="39"/>
      <c r="AF88" s="39"/>
      <c r="AO88" s="15"/>
      <c r="CN88" s="39"/>
      <c r="CO88" s="39"/>
      <c r="CP88" s="39"/>
      <c r="DG88" s="6"/>
      <c r="DH88" s="6"/>
      <c r="DI88" s="9"/>
    </row>
    <row r="89" spans="2:113" ht="12.75">
      <c r="B89" s="2" t="s">
        <v>93</v>
      </c>
      <c r="C89" s="2" t="s">
        <v>92</v>
      </c>
      <c r="I89" s="44"/>
      <c r="AD89" s="44"/>
      <c r="BL89" s="2">
        <v>7600</v>
      </c>
      <c r="BM89" s="2">
        <v>10000</v>
      </c>
      <c r="BN89" s="2">
        <v>100000</v>
      </c>
      <c r="BP89" s="2">
        <v>97666</v>
      </c>
      <c r="BQ89" s="2">
        <v>40000</v>
      </c>
      <c r="BS89" s="2">
        <v>33581</v>
      </c>
      <c r="BT89" s="2">
        <v>90714</v>
      </c>
      <c r="BU89" s="2">
        <v>64370</v>
      </c>
      <c r="BV89" s="2">
        <v>25833</v>
      </c>
      <c r="BW89" s="2">
        <v>568421</v>
      </c>
      <c r="BX89" s="2">
        <v>25000</v>
      </c>
      <c r="BZ89" s="2">
        <v>62105</v>
      </c>
      <c r="CD89" s="2">
        <v>93333</v>
      </c>
      <c r="CE89" s="2">
        <v>237105</v>
      </c>
      <c r="CF89" s="2">
        <v>289480</v>
      </c>
      <c r="DC89" s="4">
        <f aca="true" t="shared" si="45" ref="DC89:DC95">AVERAGE(D89:DB89)</f>
        <v>116347.2</v>
      </c>
      <c r="DD89" s="1">
        <f aca="true" t="shared" si="46" ref="DD89:DD95">MAX(D89:DB89)</f>
        <v>568421</v>
      </c>
      <c r="DE89" s="1">
        <f aca="true" t="shared" si="47" ref="DE89:DE95">MIN(D89:DB89)</f>
        <v>7600</v>
      </c>
      <c r="DF89" s="6">
        <f aca="true" t="shared" si="48" ref="DF89:DF95">STDEV(E89:DB89)</f>
        <v>148498.88457118362</v>
      </c>
      <c r="DG89" s="6">
        <f aca="true" t="shared" si="49" ref="DG89:DG95">QUARTILE(D89:DB89,1)</f>
        <v>29707</v>
      </c>
      <c r="DH89" s="6">
        <f aca="true" t="shared" si="50" ref="DH89:DH95">QUARTILE(D89:DB89,3)</f>
        <v>98833</v>
      </c>
      <c r="DI89" s="10">
        <f aca="true" t="shared" si="51" ref="DI89:DI95">COUNT(D89:DB89)</f>
        <v>15</v>
      </c>
    </row>
    <row r="90" spans="2:113" ht="12.75">
      <c r="B90" s="2" t="s">
        <v>268</v>
      </c>
      <c r="C90" s="2" t="s">
        <v>266</v>
      </c>
      <c r="I90" s="44"/>
      <c r="AD90" s="44"/>
      <c r="DA90" s="2">
        <v>220000</v>
      </c>
      <c r="DC90" s="4">
        <f>AVERAGE(D90:DB90)</f>
        <v>220000</v>
      </c>
      <c r="DD90" s="1">
        <f t="shared" si="46"/>
        <v>220000</v>
      </c>
      <c r="DE90" s="1">
        <f t="shared" si="47"/>
        <v>220000</v>
      </c>
      <c r="DF90" s="6" t="e">
        <f t="shared" si="48"/>
        <v>#DIV/0!</v>
      </c>
      <c r="DG90" s="6">
        <f t="shared" si="49"/>
        <v>220000</v>
      </c>
      <c r="DH90" s="6">
        <f t="shared" si="50"/>
        <v>220000</v>
      </c>
      <c r="DI90" s="10">
        <f t="shared" si="51"/>
        <v>1</v>
      </c>
    </row>
    <row r="91" spans="2:113" ht="12.75">
      <c r="B91" s="2" t="s">
        <v>120</v>
      </c>
      <c r="C91" s="2" t="s">
        <v>266</v>
      </c>
      <c r="I91" s="44">
        <v>61354</v>
      </c>
      <c r="X91" s="2">
        <v>6650</v>
      </c>
      <c r="AD91" s="44"/>
      <c r="AF91" s="37">
        <v>4043</v>
      </c>
      <c r="AG91" s="2">
        <v>3500</v>
      </c>
      <c r="AH91" s="2">
        <v>2800</v>
      </c>
      <c r="AI91" s="2">
        <v>3570</v>
      </c>
      <c r="AJ91" s="2">
        <v>3825</v>
      </c>
      <c r="AK91" s="2">
        <v>2975</v>
      </c>
      <c r="AW91" s="2">
        <v>4950</v>
      </c>
      <c r="BR91" s="2">
        <v>13250</v>
      </c>
      <c r="BY91" s="2">
        <v>36363</v>
      </c>
      <c r="CA91" s="2">
        <v>6912</v>
      </c>
      <c r="CC91" s="2">
        <v>5000</v>
      </c>
      <c r="DC91" s="4">
        <f t="shared" si="45"/>
        <v>11937.846153846154</v>
      </c>
      <c r="DD91" s="1">
        <f t="shared" si="46"/>
        <v>61354</v>
      </c>
      <c r="DE91" s="1">
        <f t="shared" si="47"/>
        <v>2800</v>
      </c>
      <c r="DF91" s="6">
        <f t="shared" si="48"/>
        <v>17377.303462880125</v>
      </c>
      <c r="DG91" s="6">
        <f t="shared" si="49"/>
        <v>3570</v>
      </c>
      <c r="DH91" s="6">
        <f t="shared" si="50"/>
        <v>6912</v>
      </c>
      <c r="DI91" s="10">
        <f t="shared" si="51"/>
        <v>13</v>
      </c>
    </row>
    <row r="92" spans="2:113" ht="12.75">
      <c r="B92" s="2" t="s">
        <v>131</v>
      </c>
      <c r="C92" s="2" t="s">
        <v>43</v>
      </c>
      <c r="I92" s="44">
        <v>10000</v>
      </c>
      <c r="M92" s="2">
        <v>1000</v>
      </c>
      <c r="AD92" s="44"/>
      <c r="CB92" s="2">
        <v>13000</v>
      </c>
      <c r="DC92" s="4">
        <f t="shared" si="45"/>
        <v>8000</v>
      </c>
      <c r="DD92" s="1">
        <f t="shared" si="46"/>
        <v>13000</v>
      </c>
      <c r="DE92" s="1">
        <f t="shared" si="47"/>
        <v>1000</v>
      </c>
      <c r="DF92" s="6">
        <f t="shared" si="48"/>
        <v>6244.9979983983985</v>
      </c>
      <c r="DG92" s="6">
        <f t="shared" si="49"/>
        <v>5500</v>
      </c>
      <c r="DH92" s="6">
        <f t="shared" si="50"/>
        <v>11500</v>
      </c>
      <c r="DI92" s="10">
        <f t="shared" si="51"/>
        <v>3</v>
      </c>
    </row>
    <row r="93" spans="2:113" ht="12.75">
      <c r="B93" s="2" t="s">
        <v>225</v>
      </c>
      <c r="C93" s="2" t="s">
        <v>29</v>
      </c>
      <c r="I93" s="44"/>
      <c r="AD93" s="44"/>
      <c r="BL93" s="2">
        <v>15</v>
      </c>
      <c r="DC93" s="4">
        <f t="shared" si="45"/>
        <v>15</v>
      </c>
      <c r="DD93" s="1">
        <f t="shared" si="46"/>
        <v>15</v>
      </c>
      <c r="DE93" s="1">
        <f t="shared" si="47"/>
        <v>15</v>
      </c>
      <c r="DF93" s="6" t="e">
        <f t="shared" si="48"/>
        <v>#DIV/0!</v>
      </c>
      <c r="DG93" s="6">
        <f t="shared" si="49"/>
        <v>15</v>
      </c>
      <c r="DH93" s="6">
        <f t="shared" si="50"/>
        <v>15</v>
      </c>
      <c r="DI93" s="10">
        <f t="shared" si="51"/>
        <v>1</v>
      </c>
    </row>
    <row r="94" spans="2:113" ht="12.75">
      <c r="B94" s="2" t="s">
        <v>91</v>
      </c>
      <c r="C94" s="2" t="s">
        <v>105</v>
      </c>
      <c r="I94" s="44"/>
      <c r="M94" s="2">
        <v>70000</v>
      </c>
      <c r="AD94" s="44"/>
      <c r="BL94" s="2">
        <v>60000</v>
      </c>
      <c r="BM94" s="2">
        <v>87000</v>
      </c>
      <c r="BN94" s="2">
        <v>15000</v>
      </c>
      <c r="BY94" s="2">
        <v>67790</v>
      </c>
      <c r="DC94" s="4">
        <f t="shared" si="45"/>
        <v>59958</v>
      </c>
      <c r="DD94" s="1">
        <f t="shared" si="46"/>
        <v>87000</v>
      </c>
      <c r="DE94" s="1">
        <f t="shared" si="47"/>
        <v>15000</v>
      </c>
      <c r="DF94" s="6">
        <f t="shared" si="48"/>
        <v>26993.86634033739</v>
      </c>
      <c r="DG94" s="6">
        <f t="shared" si="49"/>
        <v>60000</v>
      </c>
      <c r="DH94" s="6">
        <f t="shared" si="50"/>
        <v>70000</v>
      </c>
      <c r="DI94" s="10">
        <f t="shared" si="51"/>
        <v>5</v>
      </c>
    </row>
    <row r="95" spans="2:113" ht="12.75">
      <c r="B95" s="2" t="s">
        <v>91</v>
      </c>
      <c r="C95" s="2" t="s">
        <v>106</v>
      </c>
      <c r="I95" s="37"/>
      <c r="AD95" s="37"/>
      <c r="BM95" s="2">
        <v>1000000</v>
      </c>
      <c r="BN95" s="2">
        <v>500000</v>
      </c>
      <c r="CK95" s="2"/>
      <c r="CL95" s="2"/>
      <c r="CN95" s="37"/>
      <c r="CO95" s="37"/>
      <c r="CR95" s="2"/>
      <c r="CS95" s="2"/>
      <c r="CT95" s="2"/>
      <c r="CU95" s="2"/>
      <c r="DC95" s="4">
        <f t="shared" si="45"/>
        <v>750000</v>
      </c>
      <c r="DD95" s="1">
        <f t="shared" si="46"/>
        <v>1000000</v>
      </c>
      <c r="DE95" s="1">
        <f t="shared" si="47"/>
        <v>500000</v>
      </c>
      <c r="DF95" s="6">
        <f t="shared" si="48"/>
        <v>353553.39059327374</v>
      </c>
      <c r="DG95" s="6">
        <f t="shared" si="49"/>
        <v>625000</v>
      </c>
      <c r="DH95" s="6">
        <f t="shared" si="50"/>
        <v>875000</v>
      </c>
      <c r="DI95" s="10">
        <f t="shared" si="51"/>
        <v>2</v>
      </c>
    </row>
    <row r="96" spans="2:113" ht="15" customHeight="1">
      <c r="B96" s="2" t="s">
        <v>244</v>
      </c>
      <c r="I96" s="37"/>
      <c r="AD96" s="37"/>
      <c r="CK96" s="2"/>
      <c r="CL96" s="2"/>
      <c r="CN96" s="37"/>
      <c r="CO96" s="37"/>
      <c r="CR96" s="2"/>
      <c r="CS96" s="2"/>
      <c r="CT96" s="2"/>
      <c r="CU96" s="2"/>
      <c r="CZ96" s="2">
        <v>50000</v>
      </c>
      <c r="DC96" s="4">
        <f aca="true" t="shared" si="52" ref="DC96:DC109">AVERAGE(D96:DB96)</f>
        <v>50000</v>
      </c>
      <c r="DD96" s="1">
        <f aca="true" t="shared" si="53" ref="DD96:DD109">MAX(D96:DB96)</f>
        <v>50000</v>
      </c>
      <c r="DE96" s="1">
        <f aca="true" t="shared" si="54" ref="DE96:DE109">MIN(D96:DB96)</f>
        <v>50000</v>
      </c>
      <c r="DF96" s="6" t="e">
        <f aca="true" t="shared" si="55" ref="DF96:DF109">STDEV(E96:DB96)</f>
        <v>#DIV/0!</v>
      </c>
      <c r="DG96" s="6">
        <f aca="true" t="shared" si="56" ref="DG96:DG109">QUARTILE(D96:DB96,1)</f>
        <v>50000</v>
      </c>
      <c r="DH96" s="6">
        <f aca="true" t="shared" si="57" ref="DH96:DH109">QUARTILE(D96:DB96,3)</f>
        <v>50000</v>
      </c>
      <c r="DI96" s="10">
        <f aca="true" t="shared" si="58" ref="DI96:DI109">COUNT(D96:DB96)</f>
        <v>1</v>
      </c>
    </row>
    <row r="97" spans="2:113" ht="15" customHeight="1">
      <c r="B97" s="2" t="s">
        <v>245</v>
      </c>
      <c r="C97" s="2" t="s">
        <v>246</v>
      </c>
      <c r="I97" s="37"/>
      <c r="AD97" s="37"/>
      <c r="CK97" s="2"/>
      <c r="CL97" s="2"/>
      <c r="CN97" s="37"/>
      <c r="CO97" s="37"/>
      <c r="CR97" s="2"/>
      <c r="CS97" s="2"/>
      <c r="CT97" s="2"/>
      <c r="CU97" s="2"/>
      <c r="CZ97" s="2">
        <v>180000</v>
      </c>
      <c r="DC97" s="4">
        <f t="shared" si="52"/>
        <v>180000</v>
      </c>
      <c r="DD97" s="1">
        <f t="shared" si="53"/>
        <v>180000</v>
      </c>
      <c r="DE97" s="1">
        <f t="shared" si="54"/>
        <v>180000</v>
      </c>
      <c r="DF97" s="6" t="e">
        <f t="shared" si="55"/>
        <v>#DIV/0!</v>
      </c>
      <c r="DG97" s="6">
        <f t="shared" si="56"/>
        <v>180000</v>
      </c>
      <c r="DH97" s="6">
        <f t="shared" si="57"/>
        <v>180000</v>
      </c>
      <c r="DI97" s="10">
        <f t="shared" si="58"/>
        <v>1</v>
      </c>
    </row>
    <row r="98" spans="2:113" ht="14.25" customHeight="1">
      <c r="B98" s="2" t="s">
        <v>245</v>
      </c>
      <c r="C98" s="2" t="s">
        <v>247</v>
      </c>
      <c r="I98" s="37"/>
      <c r="AD98" s="37"/>
      <c r="CK98" s="2"/>
      <c r="CL98" s="2"/>
      <c r="CN98" s="37"/>
      <c r="CO98" s="37"/>
      <c r="CR98" s="2"/>
      <c r="CS98" s="2"/>
      <c r="CT98" s="2"/>
      <c r="CU98" s="2"/>
      <c r="CZ98" s="2">
        <v>300000</v>
      </c>
      <c r="DC98" s="4">
        <f t="shared" si="52"/>
        <v>300000</v>
      </c>
      <c r="DD98" s="1">
        <f t="shared" si="53"/>
        <v>300000</v>
      </c>
      <c r="DE98" s="1">
        <f t="shared" si="54"/>
        <v>300000</v>
      </c>
      <c r="DF98" s="6" t="e">
        <f t="shared" si="55"/>
        <v>#DIV/0!</v>
      </c>
      <c r="DG98" s="6">
        <f t="shared" si="56"/>
        <v>300000</v>
      </c>
      <c r="DH98" s="6">
        <f t="shared" si="57"/>
        <v>300000</v>
      </c>
      <c r="DI98" s="10">
        <f t="shared" si="58"/>
        <v>1</v>
      </c>
    </row>
    <row r="99" spans="2:113" ht="11.25" customHeight="1">
      <c r="B99" s="2" t="s">
        <v>248</v>
      </c>
      <c r="I99" s="37"/>
      <c r="AD99" s="37"/>
      <c r="CK99" s="2"/>
      <c r="CL99" s="2"/>
      <c r="CN99" s="37"/>
      <c r="CO99" s="37"/>
      <c r="CR99" s="2"/>
      <c r="CS99" s="2"/>
      <c r="CT99" s="2"/>
      <c r="CU99" s="2"/>
      <c r="CZ99" s="2">
        <v>150000</v>
      </c>
      <c r="DC99" s="4">
        <f t="shared" si="52"/>
        <v>150000</v>
      </c>
      <c r="DD99" s="1">
        <f t="shared" si="53"/>
        <v>150000</v>
      </c>
      <c r="DE99" s="1">
        <f t="shared" si="54"/>
        <v>150000</v>
      </c>
      <c r="DF99" s="6" t="e">
        <f t="shared" si="55"/>
        <v>#DIV/0!</v>
      </c>
      <c r="DG99" s="6">
        <f t="shared" si="56"/>
        <v>150000</v>
      </c>
      <c r="DH99" s="6">
        <f t="shared" si="57"/>
        <v>150000</v>
      </c>
      <c r="DI99" s="10">
        <f t="shared" si="58"/>
        <v>1</v>
      </c>
    </row>
    <row r="100" spans="2:113" ht="11.25" customHeight="1">
      <c r="B100" s="2" t="s">
        <v>249</v>
      </c>
      <c r="I100" s="37"/>
      <c r="AD100" s="37"/>
      <c r="CK100" s="2"/>
      <c r="CL100" s="2"/>
      <c r="CN100" s="37"/>
      <c r="CO100" s="37"/>
      <c r="CR100" s="2"/>
      <c r="CS100" s="2"/>
      <c r="CT100" s="2"/>
      <c r="CU100" s="2"/>
      <c r="CZ100" s="2">
        <v>120000</v>
      </c>
      <c r="DC100" s="4">
        <f t="shared" si="52"/>
        <v>120000</v>
      </c>
      <c r="DD100" s="1">
        <f t="shared" si="53"/>
        <v>120000</v>
      </c>
      <c r="DE100" s="1">
        <f t="shared" si="54"/>
        <v>120000</v>
      </c>
      <c r="DF100" s="6" t="e">
        <f t="shared" si="55"/>
        <v>#DIV/0!</v>
      </c>
      <c r="DG100" s="6">
        <f t="shared" si="56"/>
        <v>120000</v>
      </c>
      <c r="DH100" s="6">
        <f t="shared" si="57"/>
        <v>120000</v>
      </c>
      <c r="DI100" s="10">
        <f t="shared" si="58"/>
        <v>1</v>
      </c>
    </row>
    <row r="101" spans="2:113" ht="12.75">
      <c r="B101" s="2" t="s">
        <v>240</v>
      </c>
      <c r="C101" s="2" t="s">
        <v>241</v>
      </c>
      <c r="I101" s="37"/>
      <c r="AD101" s="37"/>
      <c r="CK101" s="2"/>
      <c r="CL101" s="2"/>
      <c r="CN101" s="37"/>
      <c r="CO101" s="37"/>
      <c r="CR101" s="2"/>
      <c r="CS101" s="2"/>
      <c r="CT101" s="2"/>
      <c r="CU101" s="2"/>
      <c r="CZ101" s="2">
        <v>10000</v>
      </c>
      <c r="DC101" s="4">
        <f t="shared" si="52"/>
        <v>10000</v>
      </c>
      <c r="DD101" s="1">
        <f t="shared" si="53"/>
        <v>10000</v>
      </c>
      <c r="DE101" s="1">
        <f t="shared" si="54"/>
        <v>10000</v>
      </c>
      <c r="DF101" s="6" t="e">
        <f t="shared" si="55"/>
        <v>#DIV/0!</v>
      </c>
      <c r="DG101" s="6">
        <f t="shared" si="56"/>
        <v>10000</v>
      </c>
      <c r="DH101" s="6">
        <f t="shared" si="57"/>
        <v>10000</v>
      </c>
      <c r="DI101" s="10">
        <f t="shared" si="58"/>
        <v>1</v>
      </c>
    </row>
    <row r="102" spans="2:113" ht="12.75">
      <c r="B102" s="2" t="s">
        <v>242</v>
      </c>
      <c r="C102" s="2" t="s">
        <v>241</v>
      </c>
      <c r="I102" s="37"/>
      <c r="AD102" s="37"/>
      <c r="CK102" s="2"/>
      <c r="CL102" s="2"/>
      <c r="CN102" s="37"/>
      <c r="CO102" s="37"/>
      <c r="CR102" s="2"/>
      <c r="CS102" s="2"/>
      <c r="CT102" s="2"/>
      <c r="CU102" s="2"/>
      <c r="CZ102" s="2">
        <v>12000</v>
      </c>
      <c r="DC102" s="4">
        <f t="shared" si="52"/>
        <v>12000</v>
      </c>
      <c r="DD102" s="1">
        <f t="shared" si="53"/>
        <v>12000</v>
      </c>
      <c r="DE102" s="1">
        <f t="shared" si="54"/>
        <v>12000</v>
      </c>
      <c r="DF102" s="6" t="e">
        <f t="shared" si="55"/>
        <v>#DIV/0!</v>
      </c>
      <c r="DG102" s="6">
        <f t="shared" si="56"/>
        <v>12000</v>
      </c>
      <c r="DH102" s="6">
        <f t="shared" si="57"/>
        <v>12000</v>
      </c>
      <c r="DI102" s="10">
        <f t="shared" si="58"/>
        <v>1</v>
      </c>
    </row>
    <row r="103" spans="2:113" ht="12.75">
      <c r="B103" s="2" t="s">
        <v>321</v>
      </c>
      <c r="C103" s="2" t="s">
        <v>317</v>
      </c>
      <c r="I103" s="37"/>
      <c r="AD103" s="37"/>
      <c r="BC103" s="2">
        <v>0</v>
      </c>
      <c r="BD103">
        <v>1500</v>
      </c>
      <c r="CK103" s="2"/>
      <c r="CL103" s="2"/>
      <c r="CN103" s="37"/>
      <c r="CO103" s="37"/>
      <c r="CR103" s="2"/>
      <c r="CS103" s="2"/>
      <c r="CT103" s="2"/>
      <c r="CU103" s="2"/>
      <c r="DC103" s="4">
        <f>AVERAGE(D103:DB103)</f>
        <v>750</v>
      </c>
      <c r="DD103" s="1">
        <f>MAX(D103:DB103)</f>
        <v>1500</v>
      </c>
      <c r="DE103" s="1">
        <f>MIN(D103:DB103)</f>
        <v>0</v>
      </c>
      <c r="DF103" s="6">
        <f>STDEV(E103:DB103)</f>
        <v>1060.6601717798212</v>
      </c>
      <c r="DG103" s="6">
        <f>QUARTILE(D103:DB103,1)</f>
        <v>375</v>
      </c>
      <c r="DH103" s="6">
        <f>QUARTILE(D103:DB103,3)</f>
        <v>1125</v>
      </c>
      <c r="DI103" s="10">
        <f>COUNT(D103:DB103)</f>
        <v>2</v>
      </c>
    </row>
    <row r="104" spans="2:113" ht="15.75" customHeight="1">
      <c r="B104" s="2" t="s">
        <v>322</v>
      </c>
      <c r="C104" s="2" t="s">
        <v>317</v>
      </c>
      <c r="I104" s="37"/>
      <c r="AD104" s="37"/>
      <c r="BC104" s="2">
        <v>1500</v>
      </c>
      <c r="BD104">
        <v>3000</v>
      </c>
      <c r="CK104" s="2"/>
      <c r="CL104" s="2"/>
      <c r="CN104" s="37"/>
      <c r="CO104" s="37"/>
      <c r="CR104" s="2"/>
      <c r="CS104" s="2"/>
      <c r="CT104" s="2"/>
      <c r="CU104" s="2"/>
      <c r="DC104" s="4">
        <f>AVERAGE(D104:DB104)</f>
        <v>2250</v>
      </c>
      <c r="DD104" s="1">
        <f>MAX(D104:DB104)</f>
        <v>3000</v>
      </c>
      <c r="DE104" s="1">
        <f>MIN(D104:DB104)</f>
        <v>1500</v>
      </c>
      <c r="DF104" s="6">
        <f>STDEV(E104:DB104)</f>
        <v>1060.6601717798212</v>
      </c>
      <c r="DG104" s="6">
        <f>QUARTILE(D104:DB104,1)</f>
        <v>1875</v>
      </c>
      <c r="DH104" s="6">
        <f>QUARTILE(D104:DB104,3)</f>
        <v>2625</v>
      </c>
      <c r="DI104" s="10">
        <f>COUNT(D104:DB104)</f>
        <v>2</v>
      </c>
    </row>
    <row r="105" spans="2:113" ht="25.5">
      <c r="B105" s="2" t="s">
        <v>323</v>
      </c>
      <c r="C105" s="2" t="s">
        <v>317</v>
      </c>
      <c r="I105" s="37"/>
      <c r="N105" s="2">
        <v>200000</v>
      </c>
      <c r="AD105" s="37"/>
      <c r="BC105">
        <v>3000</v>
      </c>
      <c r="CK105" s="2"/>
      <c r="CL105" s="2"/>
      <c r="CN105" s="37"/>
      <c r="CO105" s="37"/>
      <c r="CR105" s="2"/>
      <c r="CS105" s="2"/>
      <c r="CT105" s="2"/>
      <c r="CU105" s="2"/>
      <c r="DC105" s="4">
        <f>AVERAGE(D105:DB105)</f>
        <v>101500</v>
      </c>
      <c r="DD105" s="1">
        <f>MAX(D105:DB105)</f>
        <v>200000</v>
      </c>
      <c r="DE105" s="1">
        <f>MIN(D105:DB105)</f>
        <v>3000</v>
      </c>
      <c r="DF105" s="6">
        <f>STDEV(E105:DB105)</f>
        <v>139300.03589374985</v>
      </c>
      <c r="DG105" s="6">
        <f>QUARTILE(D105:DB105,1)</f>
        <v>52250</v>
      </c>
      <c r="DH105" s="6">
        <f>QUARTILE(D105:DB105,3)</f>
        <v>150750</v>
      </c>
      <c r="DI105" s="10">
        <f>COUNT(D105:DB105)</f>
        <v>2</v>
      </c>
    </row>
    <row r="106" spans="2:113" ht="12.75">
      <c r="B106" s="2" t="s">
        <v>155</v>
      </c>
      <c r="C106" s="2" t="s">
        <v>43</v>
      </c>
      <c r="I106" s="37"/>
      <c r="AD106" s="37"/>
      <c r="CG106" s="2">
        <v>5356</v>
      </c>
      <c r="CK106" s="2">
        <v>1136</v>
      </c>
      <c r="CL106" s="2">
        <v>13614</v>
      </c>
      <c r="CN106" s="37"/>
      <c r="CO106" s="37"/>
      <c r="CR106" s="2"/>
      <c r="CS106" s="2"/>
      <c r="CT106" s="2"/>
      <c r="CU106" s="2"/>
      <c r="DC106" s="4">
        <f t="shared" si="52"/>
        <v>6702</v>
      </c>
      <c r="DD106" s="1">
        <f t="shared" si="53"/>
        <v>13614</v>
      </c>
      <c r="DE106" s="1">
        <f t="shared" si="54"/>
        <v>1136</v>
      </c>
      <c r="DF106" s="6">
        <f t="shared" si="55"/>
        <v>6346.960532412345</v>
      </c>
      <c r="DG106" s="6">
        <f t="shared" si="56"/>
        <v>3246</v>
      </c>
      <c r="DH106" s="6">
        <f t="shared" si="57"/>
        <v>9485</v>
      </c>
      <c r="DI106" s="10">
        <f t="shared" si="58"/>
        <v>3</v>
      </c>
    </row>
    <row r="107" spans="2:113" ht="12.75">
      <c r="B107" s="2" t="s">
        <v>283</v>
      </c>
      <c r="C107" s="2" t="s">
        <v>43</v>
      </c>
      <c r="I107" s="37">
        <v>5000</v>
      </c>
      <c r="AD107" s="37"/>
      <c r="CI107" s="2">
        <v>5150</v>
      </c>
      <c r="CK107" s="2"/>
      <c r="CL107" s="2"/>
      <c r="CN107" s="37"/>
      <c r="CO107" s="37"/>
      <c r="CR107" s="2"/>
      <c r="CS107" s="2"/>
      <c r="CT107" s="2"/>
      <c r="CU107" s="2"/>
      <c r="DC107" s="4">
        <f t="shared" si="52"/>
        <v>5075</v>
      </c>
      <c r="DD107" s="1">
        <f t="shared" si="53"/>
        <v>5150</v>
      </c>
      <c r="DE107" s="1">
        <f t="shared" si="54"/>
        <v>5000</v>
      </c>
      <c r="DF107" s="6">
        <f t="shared" si="55"/>
        <v>106.06601717798213</v>
      </c>
      <c r="DG107" s="6">
        <f t="shared" si="56"/>
        <v>5037.5</v>
      </c>
      <c r="DH107" s="6">
        <f t="shared" si="57"/>
        <v>5112.5</v>
      </c>
      <c r="DI107" s="10">
        <f t="shared" si="58"/>
        <v>2</v>
      </c>
    </row>
    <row r="108" spans="2:113" ht="12.75">
      <c r="B108" s="2" t="s">
        <v>156</v>
      </c>
      <c r="C108" s="2" t="s">
        <v>43</v>
      </c>
      <c r="I108" s="37"/>
      <c r="AD108" s="37"/>
      <c r="CH108" s="2">
        <v>11308</v>
      </c>
      <c r="CK108" s="2"/>
      <c r="CL108" s="2"/>
      <c r="CN108" s="37"/>
      <c r="CO108" s="37"/>
      <c r="CR108" s="2"/>
      <c r="CS108" s="2"/>
      <c r="CT108" s="2"/>
      <c r="CU108" s="2"/>
      <c r="DC108" s="4">
        <f>AVERAGE(D108:DB108)</f>
        <v>11308</v>
      </c>
      <c r="DD108" s="1">
        <f>MAX(D108:DB108)</f>
        <v>11308</v>
      </c>
      <c r="DE108" s="1">
        <f>MIN(D108:DB108)</f>
        <v>11308</v>
      </c>
      <c r="DF108" s="6" t="e">
        <f>STDEV(E108:DB108)</f>
        <v>#DIV/0!</v>
      </c>
      <c r="DG108" s="6">
        <f>QUARTILE(D108:DB108,1)</f>
        <v>11308</v>
      </c>
      <c r="DH108" s="6">
        <f>QUARTILE(D108:DB108,3)</f>
        <v>11308</v>
      </c>
      <c r="DI108" s="10">
        <f>COUNT(D108:DB108)</f>
        <v>1</v>
      </c>
    </row>
    <row r="109" spans="2:113" ht="12.75">
      <c r="B109" s="2" t="s">
        <v>160</v>
      </c>
      <c r="I109" s="44"/>
      <c r="AD109" s="44"/>
      <c r="CJ109" s="2">
        <v>65000</v>
      </c>
      <c r="DC109" s="4">
        <f t="shared" si="52"/>
        <v>65000</v>
      </c>
      <c r="DD109" s="1">
        <f t="shared" si="53"/>
        <v>65000</v>
      </c>
      <c r="DE109" s="1">
        <f t="shared" si="54"/>
        <v>65000</v>
      </c>
      <c r="DF109" s="6" t="e">
        <f t="shared" si="55"/>
        <v>#DIV/0!</v>
      </c>
      <c r="DG109" s="6">
        <f t="shared" si="56"/>
        <v>65000</v>
      </c>
      <c r="DH109" s="6">
        <f t="shared" si="57"/>
        <v>65000</v>
      </c>
      <c r="DI109" s="10">
        <f t="shared" si="58"/>
        <v>1</v>
      </c>
    </row>
    <row r="110" spans="2:113" s="4" customFormat="1" ht="12.75">
      <c r="B110" s="4" t="s">
        <v>100</v>
      </c>
      <c r="H110" s="39"/>
      <c r="I110" s="39"/>
      <c r="O110" s="39"/>
      <c r="AD110" s="39"/>
      <c r="AF110" s="39"/>
      <c r="AO110" s="15"/>
      <c r="CN110" s="39"/>
      <c r="CO110" s="39"/>
      <c r="CP110" s="39"/>
      <c r="DG110" s="9"/>
      <c r="DH110" s="9"/>
      <c r="DI110" s="9"/>
    </row>
    <row r="111" spans="2:113" ht="12.75">
      <c r="B111" s="2" t="s">
        <v>226</v>
      </c>
      <c r="C111" s="2" t="s">
        <v>29</v>
      </c>
      <c r="I111" s="37">
        <v>10</v>
      </c>
      <c r="J111" s="2">
        <v>21.53</v>
      </c>
      <c r="AD111" s="37"/>
      <c r="AO111" s="14">
        <v>15.5</v>
      </c>
      <c r="BL111" s="2">
        <v>16</v>
      </c>
      <c r="CK111" s="2"/>
      <c r="CL111" s="2"/>
      <c r="CN111" s="37"/>
      <c r="CO111" s="37"/>
      <c r="CR111" s="2"/>
      <c r="CS111" s="2"/>
      <c r="CT111" s="2"/>
      <c r="CU111" s="2"/>
      <c r="DC111" s="4">
        <f>AVERAGE(D111:DB111)</f>
        <v>15.7575</v>
      </c>
      <c r="DD111" s="1">
        <f>MAX(D111:DB111)</f>
        <v>21.53</v>
      </c>
      <c r="DE111" s="1">
        <f>MIN(D111:DB111)</f>
        <v>10</v>
      </c>
      <c r="DF111" s="6">
        <f>STDEV(E111:DB111)</f>
        <v>4.7115346049173095</v>
      </c>
      <c r="DG111" s="6">
        <f>QUARTILE(D111:DB111,1)</f>
        <v>14.125</v>
      </c>
      <c r="DH111" s="6">
        <f>QUARTILE(D111:DB111,3)</f>
        <v>17.3825</v>
      </c>
      <c r="DI111" s="10">
        <f>COUNT(D111:DB111)</f>
        <v>4</v>
      </c>
    </row>
    <row r="112" spans="2:113" ht="12.75">
      <c r="B112" s="2" t="s">
        <v>227</v>
      </c>
      <c r="C112" s="2" t="s">
        <v>29</v>
      </c>
      <c r="I112" s="37">
        <v>6.5</v>
      </c>
      <c r="J112" s="2">
        <v>14.68</v>
      </c>
      <c r="L112" s="2">
        <v>15</v>
      </c>
      <c r="Q112" s="2">
        <v>13.16</v>
      </c>
      <c r="AD112" s="37">
        <v>5.75</v>
      </c>
      <c r="AO112" s="14">
        <v>5.6</v>
      </c>
      <c r="AP112" s="2">
        <v>3</v>
      </c>
      <c r="BK112" s="2">
        <v>10</v>
      </c>
      <c r="BL112" s="2">
        <v>6</v>
      </c>
      <c r="CK112" s="2"/>
      <c r="CL112" s="2"/>
      <c r="CN112" s="37"/>
      <c r="CO112" s="37"/>
      <c r="CR112" s="2"/>
      <c r="CS112" s="2"/>
      <c r="CT112" s="2"/>
      <c r="CU112" s="2"/>
      <c r="DC112" s="4">
        <f>AVERAGE(D112:DB112)</f>
        <v>8.854444444444445</v>
      </c>
      <c r="DD112" s="1">
        <f>MAX(D112:DB112)</f>
        <v>15</v>
      </c>
      <c r="DE112" s="1">
        <f>MIN(D112:DB112)</f>
        <v>3</v>
      </c>
      <c r="DF112" s="6">
        <f>STDEV(E112:DB112)</f>
        <v>4.468638246465895</v>
      </c>
      <c r="DG112" s="6">
        <f>QUARTILE(D112:DB112,1)</f>
        <v>5.75</v>
      </c>
      <c r="DH112" s="6">
        <f>QUARTILE(D112:DB112,3)</f>
        <v>13.16</v>
      </c>
      <c r="DI112" s="10">
        <f>COUNT(D112:DB112)</f>
        <v>9</v>
      </c>
    </row>
    <row r="113" spans="2:113" ht="12.75">
      <c r="B113" s="2" t="s">
        <v>204</v>
      </c>
      <c r="C113" s="2" t="s">
        <v>29</v>
      </c>
      <c r="I113" s="37"/>
      <c r="AD113" s="37">
        <v>6</v>
      </c>
      <c r="CK113" s="2"/>
      <c r="CL113" s="2"/>
      <c r="CN113" s="37"/>
      <c r="CO113" s="37"/>
      <c r="CR113" s="2"/>
      <c r="CS113" s="2"/>
      <c r="CT113" s="2"/>
      <c r="CU113" s="2"/>
      <c r="DF113" s="6"/>
      <c r="DG113" s="6"/>
      <c r="DH113" s="6"/>
      <c r="DI113" s="10"/>
    </row>
    <row r="114" spans="2:113" ht="12.75">
      <c r="B114" s="2" t="s">
        <v>33</v>
      </c>
      <c r="C114" s="2" t="s">
        <v>29</v>
      </c>
      <c r="I114" s="37"/>
      <c r="X114" s="2">
        <v>28.5</v>
      </c>
      <c r="AD114" s="37"/>
      <c r="AH114" s="2">
        <v>21</v>
      </c>
      <c r="AI114" s="2">
        <v>25.5</v>
      </c>
      <c r="AM114" s="2">
        <v>9</v>
      </c>
      <c r="AP114" s="2">
        <v>20</v>
      </c>
      <c r="BK114" s="2">
        <v>20</v>
      </c>
      <c r="CK114" s="2"/>
      <c r="CL114" s="2"/>
      <c r="CN114" s="37"/>
      <c r="CO114" s="37"/>
      <c r="CR114" s="2"/>
      <c r="CS114" s="2"/>
      <c r="CT114" s="2"/>
      <c r="CU114" s="2"/>
      <c r="DC114" s="4">
        <f>AVERAGE(D114:DB114)</f>
        <v>20.666666666666668</v>
      </c>
      <c r="DD114" s="1">
        <f>MAX(D114:DB114)</f>
        <v>28.5</v>
      </c>
      <c r="DE114" s="1">
        <f>MIN(D114:DB114)</f>
        <v>9</v>
      </c>
      <c r="DF114" s="6">
        <f>STDEV(E114:DB114)</f>
        <v>6.660830779014484</v>
      </c>
      <c r="DG114" s="6">
        <f>QUARTILE(D114:DB114,1)</f>
        <v>20</v>
      </c>
      <c r="DH114" s="6">
        <f>QUARTILE(D114:DB114,3)</f>
        <v>24.375</v>
      </c>
      <c r="DI114" s="10">
        <f>COUNT(D114:DB114)</f>
        <v>6</v>
      </c>
    </row>
    <row r="115" spans="2:113" ht="12.75">
      <c r="B115" s="2" t="s">
        <v>115</v>
      </c>
      <c r="C115" s="2" t="s">
        <v>29</v>
      </c>
      <c r="E115" s="2">
        <v>34.46</v>
      </c>
      <c r="G115" s="2">
        <v>31.94</v>
      </c>
      <c r="H115" s="37">
        <v>65</v>
      </c>
      <c r="I115" s="37"/>
      <c r="J115" s="2">
        <v>46.88</v>
      </c>
      <c r="L115" s="2">
        <v>74</v>
      </c>
      <c r="O115" s="37">
        <v>40</v>
      </c>
      <c r="Q115" s="2">
        <v>61.99</v>
      </c>
      <c r="R115" s="2">
        <v>66.64</v>
      </c>
      <c r="T115" s="2">
        <v>57.13</v>
      </c>
      <c r="U115" s="2">
        <v>40.13</v>
      </c>
      <c r="V115" s="2">
        <v>140.2</v>
      </c>
      <c r="X115" s="2">
        <v>52.25</v>
      </c>
      <c r="AD115" s="37"/>
      <c r="AG115" s="2">
        <v>55</v>
      </c>
      <c r="AI115" s="2">
        <v>46.75</v>
      </c>
      <c r="AK115" s="2">
        <v>46.75</v>
      </c>
      <c r="BK115" s="2">
        <v>30</v>
      </c>
      <c r="CK115" s="2"/>
      <c r="CL115" s="2"/>
      <c r="CN115" s="37"/>
      <c r="CO115" s="37"/>
      <c r="CR115" s="2"/>
      <c r="CS115" s="2"/>
      <c r="CT115" s="2"/>
      <c r="CU115" s="2"/>
      <c r="DC115" s="4">
        <f>AVERAGE(D115:DB115)</f>
        <v>55.56999999999999</v>
      </c>
      <c r="DD115" s="1">
        <f>MAX(D115:DB115)</f>
        <v>140.2</v>
      </c>
      <c r="DE115" s="1">
        <f>MIN(D115:DB115)</f>
        <v>30</v>
      </c>
      <c r="DF115" s="6">
        <f>STDEV(E115:DB115)</f>
        <v>25.997592452635573</v>
      </c>
      <c r="DG115" s="6">
        <f>QUARTILE(D115:DB115,1)</f>
        <v>40.097500000000004</v>
      </c>
      <c r="DH115" s="6">
        <f>QUARTILE(D115:DB115,3)</f>
        <v>62.7425</v>
      </c>
      <c r="DI115" s="10">
        <f>COUNT(D115:DB115)</f>
        <v>16</v>
      </c>
    </row>
    <row r="116" spans="2:113" ht="12.75">
      <c r="B116" s="2" t="s">
        <v>205</v>
      </c>
      <c r="C116" s="2" t="s">
        <v>252</v>
      </c>
      <c r="I116" s="37">
        <v>12</v>
      </c>
      <c r="AD116" s="37">
        <v>4</v>
      </c>
      <c r="CR116" s="2"/>
      <c r="CS116" s="2"/>
      <c r="DC116" s="4">
        <f>AVERAGE(D116:DB116)</f>
        <v>8</v>
      </c>
      <c r="DD116" s="1">
        <f>MAX(D116:DB116)</f>
        <v>12</v>
      </c>
      <c r="DE116" s="1">
        <f>MIN(D116:DB116)</f>
        <v>4</v>
      </c>
      <c r="DF116" s="6">
        <f>STDEV(E116:DB116)</f>
        <v>5.656854249492381</v>
      </c>
      <c r="DG116" s="6">
        <f>QUARTILE(D116:DB116,1)</f>
        <v>6</v>
      </c>
      <c r="DH116" s="6">
        <f>QUARTILE(D116:DB116,3)</f>
        <v>10</v>
      </c>
      <c r="DI116" s="10">
        <f>COUNT(D116:DB116)</f>
        <v>2</v>
      </c>
    </row>
    <row r="117" spans="2:113" s="3" customFormat="1" ht="12.75">
      <c r="B117" s="4" t="s">
        <v>98</v>
      </c>
      <c r="H117" s="41"/>
      <c r="I117" s="41"/>
      <c r="O117" s="41"/>
      <c r="AD117" s="41"/>
      <c r="AF117" s="41"/>
      <c r="AO117" s="17"/>
      <c r="CN117" s="41"/>
      <c r="CO117" s="41"/>
      <c r="CP117" s="41"/>
      <c r="DC117" s="4"/>
      <c r="DD117" s="4"/>
      <c r="DE117" s="4"/>
      <c r="DF117" s="4"/>
      <c r="DG117" s="9"/>
      <c r="DH117" s="9"/>
      <c r="DI117" s="9"/>
    </row>
    <row r="118" spans="2:113" ht="12.75">
      <c r="B118" s="2" t="s">
        <v>228</v>
      </c>
      <c r="C118" s="2" t="s">
        <v>90</v>
      </c>
      <c r="D118" s="2">
        <v>6000</v>
      </c>
      <c r="E118" s="2">
        <v>5000</v>
      </c>
      <c r="I118" s="37"/>
      <c r="AD118" s="37"/>
      <c r="CK118" s="2"/>
      <c r="CL118" s="2"/>
      <c r="CN118" s="37"/>
      <c r="CO118" s="37"/>
      <c r="CR118" s="2"/>
      <c r="CS118" s="2"/>
      <c r="CT118" s="2"/>
      <c r="CU118" s="2"/>
      <c r="DC118" s="4">
        <f>AVERAGE(D118:DB118)</f>
        <v>5500</v>
      </c>
      <c r="DD118" s="1">
        <f>MAX(D118:DB118)</f>
        <v>6000</v>
      </c>
      <c r="DE118" s="1">
        <f>MIN(D118:DB118)</f>
        <v>5000</v>
      </c>
      <c r="DF118" s="6" t="e">
        <f>STDEV(E118:DB118)</f>
        <v>#DIV/0!</v>
      </c>
      <c r="DG118" s="6">
        <f>QUARTILE(D118:DB118,1)</f>
        <v>5250</v>
      </c>
      <c r="DH118" s="6">
        <f>QUARTILE(D118:DB118,3)</f>
        <v>5750</v>
      </c>
      <c r="DI118" s="10">
        <f>COUNT(D118:DB118)</f>
        <v>2</v>
      </c>
    </row>
    <row r="119" spans="2:113" ht="12.75">
      <c r="B119" s="2" t="s">
        <v>271</v>
      </c>
      <c r="C119" s="2" t="s">
        <v>81</v>
      </c>
      <c r="I119" s="37">
        <v>5.9</v>
      </c>
      <c r="O119" s="37">
        <v>5</v>
      </c>
      <c r="W119" s="2">
        <v>33</v>
      </c>
      <c r="X119" s="2">
        <v>20</v>
      </c>
      <c r="AD119" s="37">
        <v>7</v>
      </c>
      <c r="AW119" s="2">
        <v>6.5</v>
      </c>
      <c r="CK119" s="2"/>
      <c r="CL119" s="2"/>
      <c r="CN119" s="37"/>
      <c r="CO119" s="37"/>
      <c r="CR119" s="2"/>
      <c r="CS119" s="2"/>
      <c r="CT119" s="2"/>
      <c r="CU119" s="2"/>
      <c r="DC119" s="4">
        <f>AVERAGE(D119:DB119)</f>
        <v>12.9</v>
      </c>
      <c r="DD119" s="1">
        <f>MAX(D119:DB119)</f>
        <v>33</v>
      </c>
      <c r="DE119" s="1">
        <f>MIN(D119:DB119)</f>
        <v>5</v>
      </c>
      <c r="DF119" s="6">
        <f>STDEV(E119:DB119)</f>
        <v>11.327841806805035</v>
      </c>
      <c r="DG119" s="6">
        <f>QUARTILE(D119:DB119,1)</f>
        <v>6.050000000000001</v>
      </c>
      <c r="DH119" s="6">
        <f>QUARTILE(D119:DB119,3)</f>
        <v>16.75</v>
      </c>
      <c r="DI119" s="10">
        <f>COUNT(D119:DB119)</f>
        <v>6</v>
      </c>
    </row>
    <row r="120" spans="2:113" ht="51">
      <c r="B120" s="2" t="s">
        <v>229</v>
      </c>
      <c r="C120" s="2" t="s">
        <v>60</v>
      </c>
      <c r="I120" s="37"/>
      <c r="AD120" s="37"/>
      <c r="AW120" s="2">
        <f>79000/245</f>
        <v>322.44897959183675</v>
      </c>
      <c r="BB120" s="2">
        <v>135</v>
      </c>
      <c r="BF120" s="2">
        <f>50000/90</f>
        <v>555.5555555555555</v>
      </c>
      <c r="CK120" s="2"/>
      <c r="CL120" s="2"/>
      <c r="CN120" s="37"/>
      <c r="CO120" s="37"/>
      <c r="CR120" s="2"/>
      <c r="CS120" s="2"/>
      <c r="CT120" s="2"/>
      <c r="CU120" s="2"/>
      <c r="DC120" s="4">
        <f>AVERAGE(D120:DB120)</f>
        <v>337.6681783824641</v>
      </c>
      <c r="DD120" s="1">
        <f>MAX(D120:DB120)</f>
        <v>555.5555555555555</v>
      </c>
      <c r="DE120" s="1">
        <f>MIN(D120:DB120)</f>
        <v>135</v>
      </c>
      <c r="DF120" s="6">
        <f>STDEV(E120:DB120)</f>
        <v>210.6904407799081</v>
      </c>
      <c r="DG120" s="6">
        <f>QUARTILE(D120:DB120,1)</f>
        <v>228.72448979591837</v>
      </c>
      <c r="DH120" s="6">
        <f>QUARTILE(D120:DB120,3)</f>
        <v>439.00226757369614</v>
      </c>
      <c r="DI120" s="10">
        <f>COUNT(D120:DB120)</f>
        <v>3</v>
      </c>
    </row>
    <row r="121" spans="9:113" ht="12.75">
      <c r="I121" s="37"/>
      <c r="AD121" s="37"/>
      <c r="CK121" s="2"/>
      <c r="CL121" s="2"/>
      <c r="CN121" s="37"/>
      <c r="CO121" s="37"/>
      <c r="CR121" s="2"/>
      <c r="CS121" s="2"/>
      <c r="CT121" s="2"/>
      <c r="CU121" s="2"/>
      <c r="DF121" s="6"/>
      <c r="DG121" s="6"/>
      <c r="DH121" s="6"/>
      <c r="DI121" s="10"/>
    </row>
    <row r="122" spans="2:113" s="3" customFormat="1" ht="12.75">
      <c r="B122" s="4" t="s">
        <v>116</v>
      </c>
      <c r="H122" s="41"/>
      <c r="I122" s="41"/>
      <c r="O122" s="41"/>
      <c r="AD122" s="41"/>
      <c r="AF122" s="41"/>
      <c r="AO122" s="17"/>
      <c r="CN122" s="41"/>
      <c r="CO122" s="41"/>
      <c r="CP122" s="41"/>
      <c r="DC122" s="4"/>
      <c r="DD122" s="4"/>
      <c r="DE122" s="4"/>
      <c r="DF122" s="4"/>
      <c r="DG122" s="6"/>
      <c r="DH122" s="6"/>
      <c r="DI122" s="9"/>
    </row>
    <row r="123" spans="2:113" ht="12.75">
      <c r="B123" s="2" t="s">
        <v>10</v>
      </c>
      <c r="C123" s="2" t="s">
        <v>43</v>
      </c>
      <c r="D123" s="2">
        <v>650</v>
      </c>
      <c r="E123" s="2">
        <v>1000</v>
      </c>
      <c r="I123" s="37"/>
      <c r="Q123" s="2">
        <v>1000</v>
      </c>
      <c r="AD123" s="37"/>
      <c r="AX123" s="2">
        <v>510</v>
      </c>
      <c r="AY123" s="2">
        <v>650</v>
      </c>
      <c r="BA123" s="2">
        <v>400</v>
      </c>
      <c r="BB123" s="2">
        <v>750</v>
      </c>
      <c r="CK123" s="2"/>
      <c r="CL123" s="2"/>
      <c r="CN123" s="37"/>
      <c r="CO123" s="37"/>
      <c r="CR123" s="2"/>
      <c r="CS123" s="2"/>
      <c r="CT123" s="2"/>
      <c r="CU123" s="2"/>
      <c r="DC123" s="4">
        <f>AVERAGE(D123:DB123)</f>
        <v>708.5714285714286</v>
      </c>
      <c r="DD123" s="1">
        <f aca="true" t="shared" si="59" ref="DD123:DD130">MAX(D123:DB123)</f>
        <v>1000</v>
      </c>
      <c r="DE123" s="1">
        <f aca="true" t="shared" si="60" ref="DE123:DE130">MIN(D123:DB123)</f>
        <v>400</v>
      </c>
      <c r="DF123" s="6">
        <f aca="true" t="shared" si="61" ref="DF123:DF130">STDEV(E123:DB123)</f>
        <v>248.62957721612025</v>
      </c>
      <c r="DG123" s="6">
        <f>QUARTILE(D123:DB123,1)</f>
        <v>580</v>
      </c>
      <c r="DH123" s="6">
        <f>QUARTILE(D123:DB123,3)</f>
        <v>875</v>
      </c>
      <c r="DI123" s="10">
        <f aca="true" t="shared" si="62" ref="DI123:DI130">COUNT(D123:DB123)</f>
        <v>7</v>
      </c>
    </row>
    <row r="124" spans="2:113" ht="12.75">
      <c r="B124" s="2" t="s">
        <v>230</v>
      </c>
      <c r="C124" s="2" t="s">
        <v>43</v>
      </c>
      <c r="D124" s="2">
        <v>200</v>
      </c>
      <c r="I124" s="37"/>
      <c r="AD124" s="37"/>
      <c r="AY124" s="2">
        <v>260</v>
      </c>
      <c r="BA124" s="2">
        <v>230</v>
      </c>
      <c r="BB124" s="2">
        <v>350</v>
      </c>
      <c r="CK124" s="2"/>
      <c r="CL124" s="2"/>
      <c r="CN124" s="37"/>
      <c r="CO124" s="37"/>
      <c r="CR124" s="2"/>
      <c r="CS124" s="2"/>
      <c r="CT124" s="2"/>
      <c r="CU124" s="2"/>
      <c r="DC124" s="4">
        <f aca="true" t="shared" si="63" ref="DC124:DC130">AVERAGE(D124:DB124)</f>
        <v>260</v>
      </c>
      <c r="DD124" s="1">
        <f t="shared" si="59"/>
        <v>350</v>
      </c>
      <c r="DE124" s="1">
        <f t="shared" si="60"/>
        <v>200</v>
      </c>
      <c r="DF124" s="6">
        <f t="shared" si="61"/>
        <v>62.44997998398398</v>
      </c>
      <c r="DG124" s="6">
        <f>QUARTILE(D124:DB124,1)</f>
        <v>222.5</v>
      </c>
      <c r="DH124" s="6">
        <f>QUARTILE(D124:DB124,3)</f>
        <v>282.5</v>
      </c>
      <c r="DI124" s="10">
        <f t="shared" si="62"/>
        <v>4</v>
      </c>
    </row>
    <row r="125" spans="2:113" ht="12.75">
      <c r="B125" s="2" t="s">
        <v>59</v>
      </c>
      <c r="C125" s="2" t="s">
        <v>43</v>
      </c>
      <c r="D125" s="2">
        <v>600</v>
      </c>
      <c r="I125" s="37"/>
      <c r="AD125" s="37"/>
      <c r="AY125" s="2">
        <v>700</v>
      </c>
      <c r="BA125" s="2">
        <v>700</v>
      </c>
      <c r="BB125" s="2">
        <v>1300</v>
      </c>
      <c r="CK125" s="2"/>
      <c r="CL125" s="2"/>
      <c r="CN125" s="37"/>
      <c r="CO125" s="37"/>
      <c r="CR125" s="2"/>
      <c r="CS125" s="2"/>
      <c r="CT125" s="2"/>
      <c r="CU125" s="2"/>
      <c r="DC125" s="4">
        <f t="shared" si="63"/>
        <v>825</v>
      </c>
      <c r="DD125" s="1">
        <f t="shared" si="59"/>
        <v>1300</v>
      </c>
      <c r="DE125" s="1">
        <f t="shared" si="60"/>
        <v>600</v>
      </c>
      <c r="DF125" s="6">
        <f t="shared" si="61"/>
        <v>346.41016151377545</v>
      </c>
      <c r="DG125" s="6">
        <f>QUARTILE(D125:DB125,1)</f>
        <v>675</v>
      </c>
      <c r="DH125" s="6">
        <f>QUARTILE(D125:DB125,3)</f>
        <v>850</v>
      </c>
      <c r="DI125" s="10">
        <f t="shared" si="62"/>
        <v>4</v>
      </c>
    </row>
    <row r="126" spans="2:113" ht="12.75">
      <c r="B126" s="2" t="s">
        <v>16</v>
      </c>
      <c r="C126" s="2" t="s">
        <v>43</v>
      </c>
      <c r="D126" s="2">
        <v>200</v>
      </c>
      <c r="I126" s="37"/>
      <c r="AD126" s="37"/>
      <c r="CK126" s="2"/>
      <c r="CL126" s="2"/>
      <c r="CN126" s="37"/>
      <c r="CO126" s="37"/>
      <c r="CR126" s="2"/>
      <c r="CS126" s="2"/>
      <c r="CT126" s="2"/>
      <c r="CU126" s="2"/>
      <c r="DC126" s="4">
        <f t="shared" si="63"/>
        <v>200</v>
      </c>
      <c r="DD126" s="1">
        <f t="shared" si="59"/>
        <v>200</v>
      </c>
      <c r="DE126" s="1">
        <f t="shared" si="60"/>
        <v>200</v>
      </c>
      <c r="DF126" s="6" t="e">
        <f t="shared" si="61"/>
        <v>#DIV/0!</v>
      </c>
      <c r="DG126" s="6">
        <f>QUARTILE(D126:DB126,1)</f>
        <v>200</v>
      </c>
      <c r="DH126" s="6">
        <f>QUARTILE(D126:DB126,3)</f>
        <v>200</v>
      </c>
      <c r="DI126" s="10">
        <f t="shared" si="62"/>
        <v>1</v>
      </c>
    </row>
    <row r="127" spans="2:113" ht="12.75">
      <c r="B127" s="2" t="s">
        <v>231</v>
      </c>
      <c r="C127" s="2" t="s">
        <v>43</v>
      </c>
      <c r="D127" s="2">
        <v>1000</v>
      </c>
      <c r="I127" s="37"/>
      <c r="AD127" s="37"/>
      <c r="AY127" s="2">
        <v>1400</v>
      </c>
      <c r="BA127" s="2">
        <v>1900</v>
      </c>
      <c r="BB127" s="2">
        <v>2000</v>
      </c>
      <c r="CK127" s="2"/>
      <c r="CL127" s="2"/>
      <c r="CN127" s="37"/>
      <c r="CO127" s="37"/>
      <c r="CR127" s="2"/>
      <c r="CS127" s="2"/>
      <c r="CT127" s="2"/>
      <c r="CU127" s="2"/>
      <c r="DC127" s="4">
        <f t="shared" si="63"/>
        <v>1575</v>
      </c>
      <c r="DD127" s="1">
        <f t="shared" si="59"/>
        <v>2000</v>
      </c>
      <c r="DE127" s="1">
        <f t="shared" si="60"/>
        <v>1000</v>
      </c>
      <c r="DF127" s="6">
        <f t="shared" si="61"/>
        <v>321.45502536643136</v>
      </c>
      <c r="DG127" s="6">
        <f>QUARTILE(D127:DB127,1)</f>
        <v>1300</v>
      </c>
      <c r="DH127" s="6">
        <f>QUARTILE(D127:DB127,3)</f>
        <v>1925</v>
      </c>
      <c r="DI127" s="10">
        <f t="shared" si="62"/>
        <v>4</v>
      </c>
    </row>
    <row r="128" spans="2:113" ht="12.75">
      <c r="B128" s="2" t="s">
        <v>232</v>
      </c>
      <c r="C128" s="2" t="s">
        <v>43</v>
      </c>
      <c r="D128" s="2">
        <v>500</v>
      </c>
      <c r="I128" s="37"/>
      <c r="AD128" s="37"/>
      <c r="AY128" s="2">
        <v>1600</v>
      </c>
      <c r="BA128" s="2">
        <v>1400</v>
      </c>
      <c r="BB128" s="2">
        <v>2600</v>
      </c>
      <c r="CK128" s="2"/>
      <c r="CL128" s="2"/>
      <c r="CN128" s="37"/>
      <c r="CO128" s="37"/>
      <c r="CR128" s="2"/>
      <c r="CS128" s="2"/>
      <c r="CT128" s="2"/>
      <c r="CU128" s="2"/>
      <c r="DC128" s="4">
        <f t="shared" si="63"/>
        <v>1525</v>
      </c>
      <c r="DD128" s="1">
        <f t="shared" si="59"/>
        <v>2600</v>
      </c>
      <c r="DE128" s="1">
        <f t="shared" si="60"/>
        <v>500</v>
      </c>
      <c r="DF128" s="6">
        <f t="shared" si="61"/>
        <v>642.9100507328634</v>
      </c>
      <c r="DG128" s="6">
        <f aca="true" t="shared" si="64" ref="DG128:DG134">QUARTILE(D128:DB128,1)</f>
        <v>1175</v>
      </c>
      <c r="DH128" s="6">
        <f aca="true" t="shared" si="65" ref="DH128:DH134">QUARTILE(D128:DB128,3)</f>
        <v>1850</v>
      </c>
      <c r="DI128" s="10">
        <f t="shared" si="62"/>
        <v>4</v>
      </c>
    </row>
    <row r="129" spans="2:113" ht="14.25" customHeight="1">
      <c r="B129" s="2" t="s">
        <v>67</v>
      </c>
      <c r="C129" s="2" t="s">
        <v>43</v>
      </c>
      <c r="E129" s="2">
        <v>120</v>
      </c>
      <c r="H129" s="37">
        <v>120</v>
      </c>
      <c r="I129" s="37"/>
      <c r="AD129" s="37"/>
      <c r="CK129" s="2"/>
      <c r="CL129" s="2"/>
      <c r="CN129" s="37"/>
      <c r="CO129" s="37"/>
      <c r="CR129" s="2"/>
      <c r="CS129" s="2"/>
      <c r="CT129" s="2"/>
      <c r="CU129" s="2"/>
      <c r="DC129" s="4">
        <f t="shared" si="63"/>
        <v>120</v>
      </c>
      <c r="DD129" s="1">
        <f t="shared" si="59"/>
        <v>120</v>
      </c>
      <c r="DE129" s="1">
        <f t="shared" si="60"/>
        <v>120</v>
      </c>
      <c r="DF129" s="6">
        <f t="shared" si="61"/>
        <v>0</v>
      </c>
      <c r="DG129" s="6">
        <f t="shared" si="64"/>
        <v>120</v>
      </c>
      <c r="DH129" s="6">
        <f t="shared" si="65"/>
        <v>120</v>
      </c>
      <c r="DI129" s="10">
        <f t="shared" si="62"/>
        <v>2</v>
      </c>
    </row>
    <row r="130" spans="2:113" ht="12.75">
      <c r="B130" s="2" t="s">
        <v>68</v>
      </c>
      <c r="C130" s="2" t="s">
        <v>43</v>
      </c>
      <c r="E130" s="2">
        <v>4000</v>
      </c>
      <c r="I130" s="37"/>
      <c r="AD130" s="37"/>
      <c r="CK130" s="2"/>
      <c r="CL130" s="2"/>
      <c r="CN130" s="37"/>
      <c r="CO130" s="37"/>
      <c r="CR130" s="2"/>
      <c r="CS130" s="2"/>
      <c r="CT130" s="2"/>
      <c r="CU130" s="2"/>
      <c r="DC130" s="4">
        <f t="shared" si="63"/>
        <v>4000</v>
      </c>
      <c r="DD130" s="1">
        <f t="shared" si="59"/>
        <v>4000</v>
      </c>
      <c r="DE130" s="1">
        <f t="shared" si="60"/>
        <v>4000</v>
      </c>
      <c r="DF130" s="6" t="e">
        <f t="shared" si="61"/>
        <v>#DIV/0!</v>
      </c>
      <c r="DG130" s="6">
        <f t="shared" si="64"/>
        <v>4000</v>
      </c>
      <c r="DH130" s="6">
        <f t="shared" si="65"/>
        <v>4000</v>
      </c>
      <c r="DI130" s="10">
        <f t="shared" si="62"/>
        <v>1</v>
      </c>
    </row>
    <row r="131" spans="9:113" ht="12.75">
      <c r="I131" s="37"/>
      <c r="AD131" s="37"/>
      <c r="CK131" s="2"/>
      <c r="CL131" s="2"/>
      <c r="CN131" s="37"/>
      <c r="CO131" s="37"/>
      <c r="CR131" s="2"/>
      <c r="CS131" s="2"/>
      <c r="CT131" s="2"/>
      <c r="CU131" s="2"/>
      <c r="DF131" s="6"/>
      <c r="DG131" s="6"/>
      <c r="DH131" s="6"/>
      <c r="DI131" s="10"/>
    </row>
    <row r="132" spans="2:113" s="3" customFormat="1" ht="12.75">
      <c r="B132" s="4" t="s">
        <v>327</v>
      </c>
      <c r="H132" s="41"/>
      <c r="I132" s="41"/>
      <c r="O132" s="41"/>
      <c r="AD132" s="41"/>
      <c r="AF132" s="41"/>
      <c r="AO132" s="17"/>
      <c r="CN132" s="41"/>
      <c r="CO132" s="41"/>
      <c r="CP132" s="41"/>
      <c r="DC132" s="4"/>
      <c r="DD132" s="4"/>
      <c r="DE132" s="4"/>
      <c r="DF132" s="4"/>
      <c r="DG132" s="6"/>
      <c r="DH132" s="6"/>
      <c r="DI132" s="9"/>
    </row>
    <row r="133" spans="2:113" ht="12.75">
      <c r="B133" s="2" t="s">
        <v>13</v>
      </c>
      <c r="C133" s="2" t="s">
        <v>5</v>
      </c>
      <c r="D133" s="2">
        <v>13.39</v>
      </c>
      <c r="I133" s="37"/>
      <c r="AD133" s="37"/>
      <c r="BH133" s="2">
        <v>8.27</v>
      </c>
      <c r="CK133" s="2"/>
      <c r="CL133" s="2"/>
      <c r="CN133" s="37"/>
      <c r="CO133" s="37"/>
      <c r="CR133" s="2"/>
      <c r="CS133" s="2"/>
      <c r="CT133" s="2"/>
      <c r="CU133" s="2"/>
      <c r="DC133" s="4">
        <f>AVERAGE(D133:DB133)</f>
        <v>10.83</v>
      </c>
      <c r="DD133" s="1">
        <f>MAX(D133:DB133)</f>
        <v>13.39</v>
      </c>
      <c r="DE133" s="1">
        <f>MIN(D133:DB133)</f>
        <v>8.27</v>
      </c>
      <c r="DF133" s="6" t="e">
        <f>STDEV(E133:DB133)</f>
        <v>#DIV/0!</v>
      </c>
      <c r="DG133" s="6">
        <f t="shared" si="64"/>
        <v>9.55</v>
      </c>
      <c r="DH133" s="6">
        <f t="shared" si="65"/>
        <v>12.11</v>
      </c>
      <c r="DI133" s="10">
        <f>COUNT(D133:DB133)</f>
        <v>2</v>
      </c>
    </row>
    <row r="134" spans="2:113" ht="12.75">
      <c r="B134" s="2" t="s">
        <v>328</v>
      </c>
      <c r="C134" s="2" t="s">
        <v>5</v>
      </c>
      <c r="D134" s="2">
        <v>15.5</v>
      </c>
      <c r="I134" s="37"/>
      <c r="AD134" s="37"/>
      <c r="BB134" s="2">
        <v>55</v>
      </c>
      <c r="BH134" s="2">
        <v>16.54</v>
      </c>
      <c r="CK134" s="2"/>
      <c r="CL134" s="2"/>
      <c r="CN134" s="37"/>
      <c r="CO134" s="37"/>
      <c r="CR134" s="2"/>
      <c r="CS134" s="2"/>
      <c r="CT134" s="2"/>
      <c r="CU134" s="2"/>
      <c r="DC134" s="4">
        <f>AVERAGE(D134:DB134)</f>
        <v>29.013333333333332</v>
      </c>
      <c r="DD134" s="1">
        <f>MAX(D134:DB134)</f>
        <v>55</v>
      </c>
      <c r="DE134" s="1">
        <f>MIN(D134:DB134)</f>
        <v>15.5</v>
      </c>
      <c r="DF134" s="6">
        <f>STDEV(E134:DB134)</f>
        <v>27.195326804434632</v>
      </c>
      <c r="DG134" s="6">
        <f t="shared" si="64"/>
        <v>16.02</v>
      </c>
      <c r="DH134" s="6">
        <f t="shared" si="65"/>
        <v>35.769999999999996</v>
      </c>
      <c r="DI134" s="10">
        <f>COUNT(D134:DB134)</f>
        <v>3</v>
      </c>
    </row>
    <row r="135" spans="9:113" ht="12.75">
      <c r="I135" s="37"/>
      <c r="AD135" s="37"/>
      <c r="CK135" s="2"/>
      <c r="CL135" s="2"/>
      <c r="CN135" s="37"/>
      <c r="CO135" s="37"/>
      <c r="CR135" s="2"/>
      <c r="CS135" s="2"/>
      <c r="CT135" s="2"/>
      <c r="CU135" s="2"/>
      <c r="DF135" s="6"/>
      <c r="DG135" s="6"/>
      <c r="DH135" s="6"/>
      <c r="DI135" s="10"/>
    </row>
    <row r="136" spans="9:113" ht="12.75">
      <c r="I136" s="37"/>
      <c r="AD136" s="37"/>
      <c r="CK136" s="2"/>
      <c r="CL136" s="2"/>
      <c r="CN136" s="37"/>
      <c r="CO136" s="37"/>
      <c r="CR136" s="2"/>
      <c r="CS136" s="2"/>
      <c r="CT136" s="2"/>
      <c r="CU136" s="2"/>
      <c r="DF136" s="6"/>
      <c r="DG136" s="6"/>
      <c r="DH136" s="6"/>
      <c r="DI136" s="10"/>
    </row>
    <row r="137" spans="2:113" s="3" customFormat="1" ht="12.75">
      <c r="B137" s="4" t="s">
        <v>107</v>
      </c>
      <c r="H137" s="41"/>
      <c r="I137" s="41"/>
      <c r="O137" s="41"/>
      <c r="AD137" s="41"/>
      <c r="AF137" s="41"/>
      <c r="AO137" s="17"/>
      <c r="CN137" s="41"/>
      <c r="CO137" s="41"/>
      <c r="CP137" s="41"/>
      <c r="DC137" s="4"/>
      <c r="DD137" s="1"/>
      <c r="DE137" s="1"/>
      <c r="DF137" s="6"/>
      <c r="DG137" s="6"/>
      <c r="DH137" s="6"/>
      <c r="DI137" s="10"/>
    </row>
    <row r="138" spans="2:113" s="7" customFormat="1" ht="12.75">
      <c r="B138" s="7" t="s">
        <v>109</v>
      </c>
      <c r="C138" s="7" t="s">
        <v>30</v>
      </c>
      <c r="H138" s="43"/>
      <c r="I138" s="43"/>
      <c r="J138" s="7">
        <v>82</v>
      </c>
      <c r="O138" s="43"/>
      <c r="AD138" s="43"/>
      <c r="AF138" s="43"/>
      <c r="AO138" s="16"/>
      <c r="BL138" s="7">
        <v>150</v>
      </c>
      <c r="BM138" s="7">
        <v>170</v>
      </c>
      <c r="CN138" s="43"/>
      <c r="CO138" s="43"/>
      <c r="CP138" s="43"/>
      <c r="CR138" s="7">
        <v>37.5</v>
      </c>
      <c r="CS138" s="7">
        <v>36</v>
      </c>
      <c r="CV138" s="7">
        <v>56.4</v>
      </c>
      <c r="CW138" s="7">
        <v>77.7</v>
      </c>
      <c r="CX138" s="7">
        <v>33</v>
      </c>
      <c r="CY138" s="7">
        <v>21</v>
      </c>
      <c r="DC138" s="4">
        <f aca="true" t="shared" si="66" ref="DC138:DC147">AVERAGE(D138:DB138)</f>
        <v>73.73333333333333</v>
      </c>
      <c r="DD138" s="1">
        <f aca="true" t="shared" si="67" ref="DD138:DD147">MAX(D138:DB138)</f>
        <v>170</v>
      </c>
      <c r="DE138" s="1">
        <f aca="true" t="shared" si="68" ref="DE138:DE147">MIN(D138:DB138)</f>
        <v>21</v>
      </c>
      <c r="DF138" s="6">
        <f aca="true" t="shared" si="69" ref="DF138:DF147">STDEV(E138:DB138)</f>
        <v>53.20368878188805</v>
      </c>
      <c r="DG138" s="6">
        <f aca="true" t="shared" si="70" ref="DG138:DG147">QUARTILE(D138:DB138,1)</f>
        <v>36</v>
      </c>
      <c r="DH138" s="6">
        <f aca="true" t="shared" si="71" ref="DH138:DH147">QUARTILE(D138:DB138,3)</f>
        <v>82</v>
      </c>
      <c r="DI138" s="10">
        <f aca="true" t="shared" si="72" ref="DI138:DI147">COUNT(D138:DB138)</f>
        <v>9</v>
      </c>
    </row>
    <row r="139" spans="2:113" s="7" customFormat="1" ht="12.75">
      <c r="B139" s="7" t="s">
        <v>168</v>
      </c>
      <c r="C139" s="7" t="s">
        <v>30</v>
      </c>
      <c r="H139" s="43"/>
      <c r="I139" s="43"/>
      <c r="O139" s="43"/>
      <c r="P139" s="43">
        <v>50</v>
      </c>
      <c r="Q139" s="7">
        <v>100</v>
      </c>
      <c r="AD139" s="43"/>
      <c r="AF139" s="43"/>
      <c r="AO139" s="16"/>
      <c r="CN139" s="43">
        <v>500</v>
      </c>
      <c r="CO139" s="43">
        <v>675</v>
      </c>
      <c r="CP139" s="43">
        <v>300</v>
      </c>
      <c r="CT139" s="7">
        <v>554</v>
      </c>
      <c r="CU139" s="7">
        <v>750</v>
      </c>
      <c r="DC139" s="4">
        <f>AVERAGE(D139:DB139)</f>
        <v>418.42857142857144</v>
      </c>
      <c r="DD139" s="1">
        <f>MAX(D139:DB139)</f>
        <v>750</v>
      </c>
      <c r="DE139" s="1">
        <f>MIN(D139:DB139)</f>
        <v>50</v>
      </c>
      <c r="DF139" s="6">
        <f>STDEV(E139:DB139)</f>
        <v>274.4581675124384</v>
      </c>
      <c r="DG139" s="6">
        <f>QUARTILE(D139:DB139,1)</f>
        <v>200</v>
      </c>
      <c r="DH139" s="6">
        <f>QUARTILE(D139:DB139,3)</f>
        <v>614.5</v>
      </c>
      <c r="DI139" s="10">
        <f>COUNT(D139:DB139)</f>
        <v>7</v>
      </c>
    </row>
    <row r="140" spans="2:113" s="7" customFormat="1" ht="12.75">
      <c r="B140" s="7" t="s">
        <v>174</v>
      </c>
      <c r="H140" s="43"/>
      <c r="I140" s="43"/>
      <c r="O140" s="43"/>
      <c r="AD140" s="43"/>
      <c r="AF140" s="43"/>
      <c r="AO140" s="16"/>
      <c r="CM140" s="7">
        <v>982</v>
      </c>
      <c r="CN140" s="43"/>
      <c r="CO140" s="43"/>
      <c r="CP140" s="43"/>
      <c r="DC140" s="4">
        <f>AVERAGE(D140:DB140)</f>
        <v>982</v>
      </c>
      <c r="DD140" s="1">
        <f>MAX(D140:DB140)</f>
        <v>982</v>
      </c>
      <c r="DE140" s="1">
        <f>MIN(D140:DB140)</f>
        <v>982</v>
      </c>
      <c r="DF140" s="6" t="e">
        <f>STDEV(E140:DB140)</f>
        <v>#DIV/0!</v>
      </c>
      <c r="DG140" s="6">
        <f>QUARTILE(D140:DB140,1)</f>
        <v>982</v>
      </c>
      <c r="DH140" s="6">
        <f>QUARTILE(D140:DB140,3)</f>
        <v>982</v>
      </c>
      <c r="DI140" s="10">
        <f>COUNT(D140:DB140)</f>
        <v>1</v>
      </c>
    </row>
    <row r="141" spans="2:113" s="7" customFormat="1" ht="12.75">
      <c r="B141" s="7" t="s">
        <v>110</v>
      </c>
      <c r="C141" s="7" t="s">
        <v>30</v>
      </c>
      <c r="H141" s="43"/>
      <c r="I141" s="43"/>
      <c r="O141" s="43"/>
      <c r="R141" s="7">
        <v>8.33</v>
      </c>
      <c r="S141" s="7">
        <v>10.5</v>
      </c>
      <c r="AD141" s="43"/>
      <c r="AF141" s="43"/>
      <c r="AO141" s="16"/>
      <c r="AU141" s="7">
        <v>11</v>
      </c>
      <c r="CN141" s="43"/>
      <c r="CO141" s="43"/>
      <c r="CP141" s="43"/>
      <c r="DC141" s="4">
        <f t="shared" si="66"/>
        <v>9.943333333333333</v>
      </c>
      <c r="DD141" s="1">
        <f t="shared" si="67"/>
        <v>11</v>
      </c>
      <c r="DE141" s="1">
        <f t="shared" si="68"/>
        <v>8.33</v>
      </c>
      <c r="DF141" s="6">
        <f t="shared" si="69"/>
        <v>1.419377797957036</v>
      </c>
      <c r="DG141" s="6">
        <f t="shared" si="70"/>
        <v>9.415</v>
      </c>
      <c r="DH141" s="6">
        <f t="shared" si="71"/>
        <v>10.75</v>
      </c>
      <c r="DI141" s="10">
        <f t="shared" si="72"/>
        <v>3</v>
      </c>
    </row>
    <row r="142" spans="2:113" s="7" customFormat="1" ht="12.75">
      <c r="B142" s="7" t="s">
        <v>108</v>
      </c>
      <c r="C142" s="7" t="s">
        <v>30</v>
      </c>
      <c r="E142" s="7">
        <v>23.68</v>
      </c>
      <c r="G142" s="43">
        <v>13.58</v>
      </c>
      <c r="H142" s="43">
        <v>8.94</v>
      </c>
      <c r="I142" s="37"/>
      <c r="J142" s="2"/>
      <c r="K142" s="2"/>
      <c r="L142" s="2"/>
      <c r="O142" s="43"/>
      <c r="R142" s="7">
        <v>8.33</v>
      </c>
      <c r="T142" s="7">
        <v>4</v>
      </c>
      <c r="U142" s="7">
        <v>5</v>
      </c>
      <c r="V142" s="7">
        <v>36</v>
      </c>
      <c r="AD142" s="43"/>
      <c r="AF142" s="43"/>
      <c r="AO142" s="16"/>
      <c r="CN142" s="43"/>
      <c r="CO142" s="43"/>
      <c r="CP142" s="43"/>
      <c r="DC142" s="4">
        <f t="shared" si="66"/>
        <v>14.218571428571428</v>
      </c>
      <c r="DD142" s="1">
        <f t="shared" si="67"/>
        <v>36</v>
      </c>
      <c r="DE142" s="1">
        <f t="shared" si="68"/>
        <v>4</v>
      </c>
      <c r="DF142" s="6">
        <f t="shared" si="69"/>
        <v>11.664025075092258</v>
      </c>
      <c r="DG142" s="6">
        <f t="shared" si="70"/>
        <v>6.665</v>
      </c>
      <c r="DH142" s="6">
        <f t="shared" si="71"/>
        <v>18.63</v>
      </c>
      <c r="DI142" s="10">
        <f t="shared" si="72"/>
        <v>7</v>
      </c>
    </row>
    <row r="143" spans="2:113" s="7" customFormat="1" ht="12.75">
      <c r="B143" s="7" t="s">
        <v>111</v>
      </c>
      <c r="C143" s="7" t="s">
        <v>30</v>
      </c>
      <c r="H143" s="43"/>
      <c r="I143" s="43"/>
      <c r="O143" s="43"/>
      <c r="AD143" s="43"/>
      <c r="AF143" s="43"/>
      <c r="AO143" s="16"/>
      <c r="CN143" s="43"/>
      <c r="CO143" s="43"/>
      <c r="CP143" s="43"/>
      <c r="DC143" s="4" t="e">
        <f t="shared" si="66"/>
        <v>#DIV/0!</v>
      </c>
      <c r="DD143" s="1">
        <f t="shared" si="67"/>
        <v>0</v>
      </c>
      <c r="DE143" s="1">
        <f t="shared" si="68"/>
        <v>0</v>
      </c>
      <c r="DF143" s="6" t="e">
        <f t="shared" si="69"/>
        <v>#DIV/0!</v>
      </c>
      <c r="DG143" s="6" t="e">
        <f t="shared" si="70"/>
        <v>#NUM!</v>
      </c>
      <c r="DH143" s="6" t="e">
        <f t="shared" si="71"/>
        <v>#NUM!</v>
      </c>
      <c r="DI143" s="10">
        <f t="shared" si="72"/>
        <v>0</v>
      </c>
    </row>
    <row r="144" spans="2:113" s="7" customFormat="1" ht="14.25" customHeight="1">
      <c r="B144" s="7" t="s">
        <v>184</v>
      </c>
      <c r="C144" s="7" t="s">
        <v>30</v>
      </c>
      <c r="H144" s="43"/>
      <c r="I144" s="43"/>
      <c r="O144" s="43"/>
      <c r="W144" s="7">
        <v>210</v>
      </c>
      <c r="X144" s="7">
        <v>313</v>
      </c>
      <c r="AD144" s="43"/>
      <c r="AF144" s="43"/>
      <c r="AO144" s="16"/>
      <c r="BL144" s="7">
        <v>345</v>
      </c>
      <c r="CN144" s="43"/>
      <c r="CO144" s="43"/>
      <c r="CP144" s="43"/>
      <c r="DC144" s="4">
        <f t="shared" si="66"/>
        <v>289.3333333333333</v>
      </c>
      <c r="DD144" s="1">
        <f t="shared" si="67"/>
        <v>345</v>
      </c>
      <c r="DE144" s="1">
        <f t="shared" si="68"/>
        <v>210</v>
      </c>
      <c r="DF144" s="6">
        <f>STDEV(E144:DB144)</f>
        <v>70.5431310145313</v>
      </c>
      <c r="DG144" s="6">
        <f t="shared" si="70"/>
        <v>261.5</v>
      </c>
      <c r="DH144" s="6">
        <f t="shared" si="71"/>
        <v>329</v>
      </c>
      <c r="DI144" s="10">
        <f t="shared" si="72"/>
        <v>3</v>
      </c>
    </row>
    <row r="145" spans="2:113" s="7" customFormat="1" ht="12.75">
      <c r="B145" s="7" t="s">
        <v>182</v>
      </c>
      <c r="C145" s="7" t="s">
        <v>30</v>
      </c>
      <c r="H145" s="43"/>
      <c r="I145" s="43"/>
      <c r="O145" s="43"/>
      <c r="AA145" s="7">
        <v>26</v>
      </c>
      <c r="AD145" s="43"/>
      <c r="AF145" s="43"/>
      <c r="AO145" s="16"/>
      <c r="CN145" s="43"/>
      <c r="CO145" s="43"/>
      <c r="CP145" s="43"/>
      <c r="DC145" s="4">
        <f>AVERAGE(D145:DB145)</f>
        <v>26</v>
      </c>
      <c r="DD145" s="1">
        <f>MAX(D145:DB145)</f>
        <v>26</v>
      </c>
      <c r="DE145" s="1">
        <f>MIN(D145:DB145)</f>
        <v>26</v>
      </c>
      <c r="DF145" s="6" t="e">
        <f>STDEV(E145:DB145)</f>
        <v>#DIV/0!</v>
      </c>
      <c r="DG145" s="6">
        <f>QUARTILE(D145:DB145,1)</f>
        <v>26</v>
      </c>
      <c r="DH145" s="6">
        <f>QUARTILE(D145:DB145,3)</f>
        <v>26</v>
      </c>
      <c r="DI145" s="10">
        <f>COUNT(D145:DB145)</f>
        <v>1</v>
      </c>
    </row>
    <row r="146" spans="2:113" s="7" customFormat="1" ht="12.75">
      <c r="B146" s="7" t="s">
        <v>185</v>
      </c>
      <c r="C146" s="7" t="s">
        <v>30</v>
      </c>
      <c r="H146" s="43"/>
      <c r="I146" s="43"/>
      <c r="O146" s="43"/>
      <c r="Y146" s="7">
        <v>343</v>
      </c>
      <c r="Z146" s="7">
        <v>565</v>
      </c>
      <c r="AD146" s="43"/>
      <c r="AF146" s="43"/>
      <c r="AO146" s="16"/>
      <c r="CN146" s="43"/>
      <c r="CO146" s="43"/>
      <c r="CP146" s="43"/>
      <c r="DC146" s="4">
        <f>AVERAGE(D146:DB146)</f>
        <v>454</v>
      </c>
      <c r="DD146" s="1">
        <f>MAX(D146:DB146)</f>
        <v>565</v>
      </c>
      <c r="DE146" s="1">
        <f>MIN(D146:DB146)</f>
        <v>343</v>
      </c>
      <c r="DF146" s="6">
        <f>STDEV(E146:DB146)</f>
        <v>156.97770542341354</v>
      </c>
      <c r="DG146" s="6">
        <f>QUARTILE(D146:DB146,1)</f>
        <v>398.5</v>
      </c>
      <c r="DH146" s="6">
        <f>QUARTILE(D146:DB146,3)</f>
        <v>509.5</v>
      </c>
      <c r="DI146" s="10">
        <f>COUNT(D146:DB146)</f>
        <v>2</v>
      </c>
    </row>
    <row r="147" spans="2:113" s="7" customFormat="1" ht="12.75">
      <c r="B147" s="7" t="s">
        <v>112</v>
      </c>
      <c r="C147" s="7" t="s">
        <v>30</v>
      </c>
      <c r="H147" s="43"/>
      <c r="I147" s="43"/>
      <c r="O147" s="43"/>
      <c r="AD147" s="43"/>
      <c r="AF147" s="43"/>
      <c r="AO147" s="16"/>
      <c r="AU147" s="7">
        <v>270</v>
      </c>
      <c r="CN147" s="43"/>
      <c r="CO147" s="43"/>
      <c r="CP147" s="43"/>
      <c r="DC147" s="4">
        <f t="shared" si="66"/>
        <v>270</v>
      </c>
      <c r="DD147" s="1">
        <f t="shared" si="67"/>
        <v>270</v>
      </c>
      <c r="DE147" s="1">
        <f t="shared" si="68"/>
        <v>270</v>
      </c>
      <c r="DF147" s="6" t="e">
        <f t="shared" si="69"/>
        <v>#DIV/0!</v>
      </c>
      <c r="DG147" s="6">
        <f t="shared" si="70"/>
        <v>270</v>
      </c>
      <c r="DH147" s="6">
        <f t="shared" si="71"/>
        <v>270</v>
      </c>
      <c r="DI147" s="10">
        <f t="shared" si="72"/>
        <v>1</v>
      </c>
    </row>
    <row r="148" spans="8:113" s="7" customFormat="1" ht="12.75">
      <c r="H148" s="43"/>
      <c r="I148" s="43"/>
      <c r="O148" s="43"/>
      <c r="AD148" s="43"/>
      <c r="AF148" s="43"/>
      <c r="AO148" s="16"/>
      <c r="CN148" s="43"/>
      <c r="CO148" s="43"/>
      <c r="CP148" s="43"/>
      <c r="DC148" s="6"/>
      <c r="DD148" s="6"/>
      <c r="DE148" s="6"/>
      <c r="DF148" s="6"/>
      <c r="DG148" s="6"/>
      <c r="DH148" s="6"/>
      <c r="DI148" s="10"/>
    </row>
    <row r="149" spans="8:113" s="7" customFormat="1" ht="12.75">
      <c r="H149" s="43"/>
      <c r="I149" s="43"/>
      <c r="O149" s="43"/>
      <c r="AD149" s="43"/>
      <c r="AF149" s="43"/>
      <c r="AO149" s="16"/>
      <c r="CN149" s="43"/>
      <c r="CO149" s="43"/>
      <c r="CP149" s="43"/>
      <c r="DC149" s="6"/>
      <c r="DD149" s="6"/>
      <c r="DE149" s="6"/>
      <c r="DF149" s="6"/>
      <c r="DG149" s="6"/>
      <c r="DH149" s="6"/>
      <c r="DI149" s="10"/>
    </row>
    <row r="150" spans="8:113" s="7" customFormat="1" ht="12.75">
      <c r="H150" s="43"/>
      <c r="I150" s="43"/>
      <c r="O150" s="43"/>
      <c r="AD150" s="43"/>
      <c r="AF150" s="43"/>
      <c r="AO150" s="16"/>
      <c r="CN150" s="43"/>
      <c r="CO150" s="43"/>
      <c r="CP150" s="43"/>
      <c r="DC150" s="6"/>
      <c r="DD150" s="6"/>
      <c r="DE150" s="6"/>
      <c r="DF150" s="6"/>
      <c r="DG150" s="6"/>
      <c r="DH150" s="6"/>
      <c r="DI150" s="10"/>
    </row>
    <row r="151" spans="8:113" s="7" customFormat="1" ht="12.75">
      <c r="H151" s="43"/>
      <c r="I151" s="43"/>
      <c r="O151" s="43"/>
      <c r="AD151" s="43"/>
      <c r="AF151" s="43"/>
      <c r="AO151" s="16"/>
      <c r="CN151" s="43"/>
      <c r="CO151" s="43"/>
      <c r="CP151" s="43"/>
      <c r="DC151" s="6"/>
      <c r="DD151" s="6"/>
      <c r="DE151" s="6"/>
      <c r="DF151" s="6"/>
      <c r="DG151" s="6"/>
      <c r="DH151" s="6"/>
      <c r="DI151" s="10"/>
    </row>
    <row r="152" spans="2:99" ht="12.75">
      <c r="B152" s="1"/>
      <c r="I152" s="37"/>
      <c r="AD152" s="37"/>
      <c r="CK152" s="2"/>
      <c r="CL152" s="2"/>
      <c r="CN152" s="37"/>
      <c r="CO152" s="37"/>
      <c r="CR152" s="2"/>
      <c r="CS152" s="2"/>
      <c r="CT152" s="2"/>
      <c r="CU152" s="2"/>
    </row>
    <row r="153" spans="2:99" ht="12.75">
      <c r="B153" s="1"/>
      <c r="I153" s="37"/>
      <c r="AD153" s="37"/>
      <c r="CK153" s="2"/>
      <c r="CL153" s="2"/>
      <c r="CN153" s="37"/>
      <c r="CO153" s="37"/>
      <c r="CR153" s="2"/>
      <c r="CS153" s="2"/>
      <c r="CT153" s="2"/>
      <c r="CU153" s="2"/>
    </row>
    <row r="154" spans="2:99" ht="12.75">
      <c r="B154" s="1"/>
      <c r="I154" s="37"/>
      <c r="AD154" s="37"/>
      <c r="CK154" s="2"/>
      <c r="CL154" s="2"/>
      <c r="CN154" s="37"/>
      <c r="CO154" s="37"/>
      <c r="CR154" s="2"/>
      <c r="CS154" s="2"/>
      <c r="CT154" s="2"/>
      <c r="CU154" s="2"/>
    </row>
    <row r="155" spans="9:30" ht="12.75">
      <c r="I155" s="44"/>
      <c r="AD155" s="44"/>
    </row>
    <row r="156" spans="9:30" ht="12.75">
      <c r="I156" s="44"/>
      <c r="AD156" s="44"/>
    </row>
    <row r="157" spans="2:99" ht="12.75">
      <c r="B157" s="1" t="s">
        <v>71</v>
      </c>
      <c r="I157" s="37"/>
      <c r="AD157" s="37"/>
      <c r="CK157" s="2"/>
      <c r="CL157" s="2"/>
      <c r="CN157" s="37"/>
      <c r="CO157" s="37"/>
      <c r="CR157" s="2"/>
      <c r="CS157" s="2"/>
      <c r="CT157" s="2"/>
      <c r="CU157" s="2"/>
    </row>
    <row r="158" spans="2:103" ht="127.5">
      <c r="B158" s="2" t="s">
        <v>173</v>
      </c>
      <c r="I158" s="37"/>
      <c r="J158" s="2" t="s">
        <v>195</v>
      </c>
      <c r="M158" s="2" t="s">
        <v>118</v>
      </c>
      <c r="Q158" s="2" t="s">
        <v>199</v>
      </c>
      <c r="S158" s="2" t="s">
        <v>188</v>
      </c>
      <c r="AD158" s="37"/>
      <c r="BP158" s="2" t="s">
        <v>124</v>
      </c>
      <c r="BQ158" s="2" t="s">
        <v>123</v>
      </c>
      <c r="BR158" s="2" t="s">
        <v>126</v>
      </c>
      <c r="BS158" s="2" t="s">
        <v>128</v>
      </c>
      <c r="BT158" s="2" t="s">
        <v>133</v>
      </c>
      <c r="BU158" s="2" t="s">
        <v>132</v>
      </c>
      <c r="BV158" s="2" t="s">
        <v>136</v>
      </c>
      <c r="BW158" s="2" t="s">
        <v>140</v>
      </c>
      <c r="BX158" s="2" t="s">
        <v>139</v>
      </c>
      <c r="BY158" s="2" t="s">
        <v>144</v>
      </c>
      <c r="BZ158" s="2" t="s">
        <v>233</v>
      </c>
      <c r="CA158" s="2" t="s">
        <v>146</v>
      </c>
      <c r="CB158" s="2" t="s">
        <v>148</v>
      </c>
      <c r="CC158" s="2" t="s">
        <v>151</v>
      </c>
      <c r="CD158" s="2" t="s">
        <v>153</v>
      </c>
      <c r="CE158" s="2" t="s">
        <v>142</v>
      </c>
      <c r="CF158" s="2" t="s">
        <v>171</v>
      </c>
      <c r="CG158" s="2" t="s">
        <v>164</v>
      </c>
      <c r="CH158" s="2" t="s">
        <v>163</v>
      </c>
      <c r="CI158" s="2" t="s">
        <v>163</v>
      </c>
      <c r="CJ158" s="2" t="s">
        <v>162</v>
      </c>
      <c r="CK158" s="2" t="s">
        <v>162</v>
      </c>
      <c r="CL158" s="2" t="s">
        <v>166</v>
      </c>
      <c r="CM158" s="2" t="s">
        <v>176</v>
      </c>
      <c r="CN158" s="37" t="s">
        <v>190</v>
      </c>
      <c r="CO158" s="37" t="s">
        <v>190</v>
      </c>
      <c r="CP158" s="37" t="s">
        <v>209</v>
      </c>
      <c r="CR158" s="2"/>
      <c r="CS158" s="2"/>
      <c r="CT158" s="2" t="s">
        <v>234</v>
      </c>
      <c r="CU158" s="2" t="s">
        <v>211</v>
      </c>
      <c r="CV158" s="2" t="s">
        <v>192</v>
      </c>
      <c r="CW158" s="2" t="s">
        <v>194</v>
      </c>
      <c r="CX158" s="2" t="s">
        <v>201</v>
      </c>
      <c r="CY158" s="2" t="s">
        <v>203</v>
      </c>
    </row>
    <row r="159" spans="9:30" ht="12.75">
      <c r="I159" s="44"/>
      <c r="AD159" s="44"/>
    </row>
    <row r="160" spans="2:84" ht="63.75">
      <c r="B160" s="2" t="s">
        <v>235</v>
      </c>
      <c r="I160" s="44"/>
      <c r="Y160" s="2" t="s">
        <v>180</v>
      </c>
      <c r="Z160" s="2" t="s">
        <v>181</v>
      </c>
      <c r="AD160" s="44"/>
      <c r="CF160" s="2" t="s">
        <v>172</v>
      </c>
    </row>
    <row r="161" spans="9:30" ht="12.75">
      <c r="I161" s="44"/>
      <c r="AD161" s="44"/>
    </row>
    <row r="162" spans="9:30" ht="12.75">
      <c r="I162" s="44"/>
      <c r="AD162" s="44"/>
    </row>
    <row r="163" spans="9:30" ht="12.75">
      <c r="I163" s="44"/>
      <c r="AD163" s="44"/>
    </row>
    <row r="164" spans="9:30" ht="12.75">
      <c r="I164" s="44"/>
      <c r="AD164" s="44"/>
    </row>
    <row r="165" spans="9:30" ht="12.75">
      <c r="I165" s="44"/>
      <c r="AD165" s="44"/>
    </row>
    <row r="166" spans="9:30" ht="12.75">
      <c r="I166" s="44"/>
      <c r="AD166" s="44"/>
    </row>
    <row r="167" spans="9:30" ht="12.75">
      <c r="I167" s="44"/>
      <c r="AD167" s="44"/>
    </row>
    <row r="168" spans="9:30" ht="12.75">
      <c r="I168" s="44"/>
      <c r="AD168" s="44"/>
    </row>
    <row r="169" spans="9:30" ht="12.75">
      <c r="I169" s="44"/>
      <c r="AD169" s="44"/>
    </row>
    <row r="170" spans="9:30" ht="12.75">
      <c r="I170" s="44"/>
      <c r="AD170" s="44"/>
    </row>
    <row r="171" spans="9:30" ht="12.75">
      <c r="I171" s="44"/>
      <c r="AD171" s="44"/>
    </row>
    <row r="172" spans="9:30" ht="12.75">
      <c r="I172" s="44"/>
      <c r="AD172" s="44"/>
    </row>
    <row r="173" spans="9:30" ht="12.75">
      <c r="I173" s="44"/>
      <c r="AD173" s="44"/>
    </row>
    <row r="174" spans="9:30" ht="12.75">
      <c r="I174" s="44"/>
      <c r="AD174" s="44"/>
    </row>
    <row r="175" spans="9:30" ht="12.75">
      <c r="I175" s="44"/>
      <c r="AD175" s="44"/>
    </row>
    <row r="176" spans="9:30" ht="12.75">
      <c r="I176" s="44"/>
      <c r="AD176" s="44"/>
    </row>
    <row r="177" spans="9:30" ht="12.75">
      <c r="I177" s="44"/>
      <c r="AD177" s="44"/>
    </row>
    <row r="178" spans="9:30" ht="12.75">
      <c r="I178" s="44"/>
      <c r="AD178" s="44"/>
    </row>
    <row r="179" spans="9:30" ht="12.75">
      <c r="I179" s="44"/>
      <c r="AD179" s="44"/>
    </row>
    <row r="180" spans="9:30" ht="12.75">
      <c r="I180" s="44"/>
      <c r="AD180" s="44"/>
    </row>
    <row r="181" spans="9:30" ht="12.75">
      <c r="I181" s="44"/>
      <c r="AD181" s="44"/>
    </row>
    <row r="182" spans="9:30" ht="12.75">
      <c r="I182" s="44"/>
      <c r="AD182" s="44"/>
    </row>
    <row r="183" spans="9:30" ht="12.75">
      <c r="I183" s="44"/>
      <c r="AD183" s="44"/>
    </row>
    <row r="184" spans="9:30" ht="12.75">
      <c r="I184" s="44"/>
      <c r="AD184" s="44"/>
    </row>
    <row r="185" spans="9:30" ht="12.75">
      <c r="I185" s="44"/>
      <c r="AD185" s="44"/>
    </row>
    <row r="186" spans="9:30" ht="12.75">
      <c r="I186" s="44"/>
      <c r="AD186" s="44"/>
    </row>
    <row r="187" spans="9:30" ht="12.75">
      <c r="I187" s="44"/>
      <c r="AD187" s="44"/>
    </row>
    <row r="188" spans="9:30" ht="12.75">
      <c r="I188" s="44"/>
      <c r="AD188" s="44"/>
    </row>
    <row r="189" spans="9:30" ht="12.75">
      <c r="I189" s="44"/>
      <c r="AD189" s="44"/>
    </row>
    <row r="190" spans="9:30" ht="12.75">
      <c r="I190" s="44"/>
      <c r="AD190" s="44"/>
    </row>
    <row r="191" spans="9:30" ht="12.75">
      <c r="I191" s="44"/>
      <c r="AD191" s="44"/>
    </row>
    <row r="192" spans="9:30" ht="12.75">
      <c r="I192" s="44"/>
      <c r="AD192" s="44"/>
    </row>
    <row r="193" spans="9:30" ht="12.75">
      <c r="I193" s="44"/>
      <c r="AD193" s="44"/>
    </row>
    <row r="194" spans="9:30" ht="12.75">
      <c r="I194" s="44"/>
      <c r="AD194" s="44"/>
    </row>
    <row r="195" spans="9:30" ht="12.75">
      <c r="I195" s="44"/>
      <c r="AD195" s="44"/>
    </row>
    <row r="196" spans="9:30" ht="12.75">
      <c r="I196" s="44"/>
      <c r="AD196" s="44"/>
    </row>
    <row r="197" spans="9:30" ht="12.75">
      <c r="I197" s="44"/>
      <c r="AD197" s="44"/>
    </row>
    <row r="198" spans="9:30" ht="12.75">
      <c r="I198" s="44"/>
      <c r="AD198" s="44"/>
    </row>
    <row r="199" spans="9:30" ht="12.75">
      <c r="I199" s="44"/>
      <c r="AD199" s="44"/>
    </row>
    <row r="200" spans="9:30" ht="12.75">
      <c r="I200" s="44"/>
      <c r="AD200" s="44"/>
    </row>
    <row r="201" spans="9:30" ht="12.75">
      <c r="I201" s="44"/>
      <c r="AD201" s="44"/>
    </row>
    <row r="202" spans="9:30" ht="12.75">
      <c r="I202" s="44"/>
      <c r="AD202" s="44"/>
    </row>
    <row r="203" spans="9:30" ht="12.75">
      <c r="I203" s="44"/>
      <c r="AD203" s="44"/>
    </row>
    <row r="204" spans="9:30" ht="12.75">
      <c r="I204" s="44"/>
      <c r="AD204" s="44"/>
    </row>
    <row r="205" spans="9:30" ht="12.75">
      <c r="I205" s="44"/>
      <c r="AD205" s="44"/>
    </row>
    <row r="206" spans="9:30" ht="12.75">
      <c r="I206" s="44"/>
      <c r="AD206" s="44"/>
    </row>
    <row r="207" spans="9:30" ht="12.75">
      <c r="I207" s="44"/>
      <c r="AD207" s="44"/>
    </row>
    <row r="208" spans="9:30" ht="12.75">
      <c r="I208" s="44"/>
      <c r="AD208" s="44"/>
    </row>
    <row r="209" spans="9:30" ht="12.75">
      <c r="I209" s="44"/>
      <c r="AD209" s="44"/>
    </row>
    <row r="210" spans="9:30" ht="12.75">
      <c r="I210" s="44"/>
      <c r="AD210" s="44"/>
    </row>
    <row r="211" spans="9:30" ht="12.75">
      <c r="I211" s="44"/>
      <c r="AD211" s="44"/>
    </row>
    <row r="212" spans="9:30" ht="12.75">
      <c r="I212" s="44"/>
      <c r="AD212" s="44"/>
    </row>
    <row r="213" spans="9:30" ht="12.75">
      <c r="I213" s="44"/>
      <c r="AD213" s="44"/>
    </row>
    <row r="214" spans="9:30" ht="12.75">
      <c r="I214" s="44"/>
      <c r="AD214" s="44"/>
    </row>
    <row r="215" spans="9:30" ht="12.75">
      <c r="I215" s="44"/>
      <c r="AD215" s="44"/>
    </row>
    <row r="216" spans="9:30" ht="12.75">
      <c r="I216" s="44"/>
      <c r="AD216" s="44"/>
    </row>
    <row r="217" spans="9:30" ht="12.75">
      <c r="I217" s="44"/>
      <c r="AD217" s="44"/>
    </row>
    <row r="218" spans="9:30" ht="12.75">
      <c r="I218" s="44"/>
      <c r="AD218" s="44"/>
    </row>
    <row r="219" spans="9:30" ht="12.75">
      <c r="I219" s="44"/>
      <c r="AD219" s="44"/>
    </row>
    <row r="220" spans="9:30" ht="12.75">
      <c r="I220" s="44"/>
      <c r="AD220" s="44"/>
    </row>
    <row r="221" spans="9:30" ht="12.75">
      <c r="I221" s="44"/>
      <c r="AD221" s="44"/>
    </row>
    <row r="222" spans="9:30" ht="12.75">
      <c r="I222" s="44"/>
      <c r="AD222" s="44"/>
    </row>
    <row r="223" spans="9:30" ht="12.75">
      <c r="I223" s="44"/>
      <c r="AD223" s="44"/>
    </row>
    <row r="224" spans="9:30" ht="12.75">
      <c r="I224" s="44"/>
      <c r="AD224" s="44"/>
    </row>
    <row r="225" spans="9:30" ht="12.75">
      <c r="I225" s="44"/>
      <c r="AD225" s="44"/>
    </row>
    <row r="226" spans="9:30" ht="12.75">
      <c r="I226" s="44"/>
      <c r="AD226" s="44"/>
    </row>
    <row r="227" spans="9:30" ht="12.75">
      <c r="I227" s="44"/>
      <c r="AD227" s="44"/>
    </row>
    <row r="228" spans="9:30" ht="12.75">
      <c r="I228" s="44"/>
      <c r="AD228" s="44"/>
    </row>
    <row r="229" spans="9:30" ht="12.75">
      <c r="I229" s="44"/>
      <c r="AD229" s="44"/>
    </row>
    <row r="230" spans="9:30" ht="12.75">
      <c r="I230" s="44"/>
      <c r="AD230" s="44"/>
    </row>
    <row r="231" spans="9:30" ht="12.75">
      <c r="I231" s="44"/>
      <c r="AD231" s="44"/>
    </row>
    <row r="232" spans="9:30" ht="12.75">
      <c r="I232" s="44"/>
      <c r="AD232" s="44"/>
    </row>
    <row r="233" spans="9:30" ht="12.75">
      <c r="I233" s="44"/>
      <c r="AD233" s="44"/>
    </row>
    <row r="234" spans="9:30" ht="12.75">
      <c r="I234" s="44"/>
      <c r="AD234" s="44"/>
    </row>
    <row r="235" spans="9:30" ht="12.75">
      <c r="I235" s="44"/>
      <c r="AD235" s="44"/>
    </row>
    <row r="236" spans="9:30" ht="12.75">
      <c r="I236" s="44"/>
      <c r="AD236" s="44"/>
    </row>
    <row r="237" spans="9:30" ht="12.75">
      <c r="I237" s="44"/>
      <c r="AD237" s="44"/>
    </row>
    <row r="238" spans="9:30" ht="12.75">
      <c r="I238" s="44"/>
      <c r="AD238" s="44"/>
    </row>
    <row r="239" spans="9:30" ht="12.75">
      <c r="I239" s="44"/>
      <c r="AD239" s="44"/>
    </row>
    <row r="240" spans="9:30" ht="12.75">
      <c r="I240" s="44"/>
      <c r="AD240" s="44"/>
    </row>
    <row r="241" spans="9:30" ht="12.75">
      <c r="I241" s="44"/>
      <c r="AD241" s="44"/>
    </row>
    <row r="242" spans="9:30" ht="12.75">
      <c r="I242" s="44"/>
      <c r="AD242" s="44"/>
    </row>
    <row r="243" spans="9:30" ht="12.75">
      <c r="I243" s="44"/>
      <c r="AD243" s="44"/>
    </row>
    <row r="244" spans="9:30" ht="12.75">
      <c r="I244" s="44"/>
      <c r="AD244" s="44"/>
    </row>
    <row r="245" spans="9:30" ht="12.75">
      <c r="I245" s="44"/>
      <c r="AD245" s="44"/>
    </row>
    <row r="246" spans="9:30" ht="12.75">
      <c r="I246" s="44"/>
      <c r="AD246" s="44"/>
    </row>
    <row r="247" spans="9:30" ht="12.75">
      <c r="I247" s="44"/>
      <c r="AD247" s="44"/>
    </row>
    <row r="248" spans="9:30" ht="12.75">
      <c r="I248" s="44"/>
      <c r="AD248" s="44"/>
    </row>
    <row r="249" spans="9:30" ht="12.75">
      <c r="I249" s="44"/>
      <c r="AD249" s="44"/>
    </row>
    <row r="250" spans="9:30" ht="12.75">
      <c r="I250" s="44"/>
      <c r="AD250" s="44"/>
    </row>
    <row r="251" spans="9:30" ht="12.75">
      <c r="I251" s="44"/>
      <c r="AD251" s="44"/>
    </row>
    <row r="252" spans="9:30" ht="12.75">
      <c r="I252" s="44"/>
      <c r="AD252" s="44"/>
    </row>
    <row r="253" spans="9:30" ht="12.75">
      <c r="I253" s="44"/>
      <c r="AD253" s="44"/>
    </row>
    <row r="254" spans="9:30" ht="12.75">
      <c r="I254" s="44"/>
      <c r="AD254" s="44"/>
    </row>
    <row r="255" spans="9:30" ht="12.75">
      <c r="I255" s="44"/>
      <c r="AD255" s="44"/>
    </row>
    <row r="256" spans="9:30" ht="12.75">
      <c r="I256" s="44"/>
      <c r="AD256" s="44"/>
    </row>
    <row r="257" spans="9:30" ht="12.75">
      <c r="I257" s="44"/>
      <c r="AD257" s="44"/>
    </row>
    <row r="258" spans="9:30" ht="12.75">
      <c r="I258" s="44"/>
      <c r="AD258" s="44"/>
    </row>
    <row r="259" spans="9:30" ht="12.75">
      <c r="I259" s="44"/>
      <c r="AD259" s="44"/>
    </row>
    <row r="260" spans="9:30" ht="12.75">
      <c r="I260" s="44"/>
      <c r="AD260" s="44"/>
    </row>
    <row r="261" spans="9:30" ht="12.75">
      <c r="I261" s="44"/>
      <c r="AD261" s="44"/>
    </row>
    <row r="262" spans="9:30" ht="12.75">
      <c r="I262" s="44"/>
      <c r="AD262" s="44"/>
    </row>
    <row r="263" spans="9:30" ht="12.75">
      <c r="I263" s="44"/>
      <c r="AD263" s="44"/>
    </row>
    <row r="264" spans="9:30" ht="12.75">
      <c r="I264" s="44"/>
      <c r="AD264" s="44"/>
    </row>
    <row r="265" spans="9:30" ht="12.75">
      <c r="I265" s="44"/>
      <c r="AD265" s="44"/>
    </row>
    <row r="266" spans="9:30" ht="12.75">
      <c r="I266" s="44"/>
      <c r="AD266" s="44"/>
    </row>
    <row r="267" spans="9:30" ht="12.75">
      <c r="I267" s="44"/>
      <c r="AD267" s="44"/>
    </row>
    <row r="268" spans="9:30" ht="12.75">
      <c r="I268" s="44"/>
      <c r="AD268" s="44"/>
    </row>
    <row r="269" spans="9:30" ht="12.75">
      <c r="I269" s="44"/>
      <c r="AD269" s="44"/>
    </row>
    <row r="270" spans="9:30" ht="12.75">
      <c r="I270" s="44"/>
      <c r="AD270" s="44"/>
    </row>
    <row r="271" spans="9:30" ht="12.75">
      <c r="I271" s="44"/>
      <c r="AD271" s="44"/>
    </row>
    <row r="272" spans="9:30" ht="12.75">
      <c r="I272" s="44"/>
      <c r="AD272" s="44"/>
    </row>
    <row r="273" spans="9:30" ht="12.75">
      <c r="I273" s="44"/>
      <c r="AD273" s="44"/>
    </row>
    <row r="274" spans="9:30" ht="12.75">
      <c r="I274" s="44"/>
      <c r="AD274" s="44"/>
    </row>
    <row r="275" spans="9:30" ht="12.75">
      <c r="I275" s="44"/>
      <c r="AD275" s="44"/>
    </row>
    <row r="276" spans="9:30" ht="12.75">
      <c r="I276" s="44"/>
      <c r="AD276" s="44"/>
    </row>
    <row r="277" spans="9:30" ht="12.75">
      <c r="I277" s="44"/>
      <c r="AD277" s="44"/>
    </row>
    <row r="278" spans="9:30" ht="12.75">
      <c r="I278" s="44"/>
      <c r="AD278" s="44"/>
    </row>
    <row r="279" spans="9:30" ht="12.75">
      <c r="I279" s="44"/>
      <c r="AD279" s="44"/>
    </row>
    <row r="280" spans="9:30" ht="12.75">
      <c r="I280" s="44"/>
      <c r="AD280" s="44"/>
    </row>
    <row r="281" spans="9:30" ht="12.75">
      <c r="I281" s="44"/>
      <c r="AD281" s="44"/>
    </row>
    <row r="282" spans="9:30" ht="12.75">
      <c r="I282" s="44"/>
      <c r="AD282" s="44"/>
    </row>
    <row r="283" spans="9:30" ht="12.75">
      <c r="I283" s="44"/>
      <c r="AD283" s="44"/>
    </row>
    <row r="284" spans="9:30" ht="12.75">
      <c r="I284" s="44"/>
      <c r="AD284" s="44"/>
    </row>
    <row r="285" spans="9:30" ht="12.75">
      <c r="I285" s="44"/>
      <c r="AD285" s="44"/>
    </row>
    <row r="286" spans="9:30" ht="12.75">
      <c r="I286" s="44"/>
      <c r="AD286" s="44"/>
    </row>
    <row r="287" spans="9:30" ht="12.75">
      <c r="I287" s="44"/>
      <c r="AD287" s="44"/>
    </row>
    <row r="288" spans="9:30" ht="12.75">
      <c r="I288" s="44"/>
      <c r="AD288" s="44"/>
    </row>
    <row r="289" spans="9:30" ht="12.75">
      <c r="I289" s="44"/>
      <c r="AD289" s="44"/>
    </row>
    <row r="290" spans="9:30" ht="12.75">
      <c r="I290" s="44"/>
      <c r="AD290" s="44"/>
    </row>
    <row r="291" spans="9:30" ht="12.75">
      <c r="I291" s="44"/>
      <c r="AD291" s="44"/>
    </row>
    <row r="292" spans="9:30" ht="12.75">
      <c r="I292" s="44"/>
      <c r="AD292" s="44"/>
    </row>
    <row r="293" spans="9:30" ht="12.75">
      <c r="I293" s="44"/>
      <c r="AD293" s="44"/>
    </row>
    <row r="294" spans="9:30" ht="12.75">
      <c r="I294" s="44"/>
      <c r="AD294" s="44"/>
    </row>
    <row r="295" spans="9:30" ht="12.75">
      <c r="I295" s="44"/>
      <c r="AD295" s="44"/>
    </row>
    <row r="296" spans="9:30" ht="12.75">
      <c r="I296" s="44"/>
      <c r="AD296" s="44"/>
    </row>
    <row r="297" spans="9:30" ht="12.75">
      <c r="I297" s="44"/>
      <c r="AD297" s="44"/>
    </row>
    <row r="298" spans="9:30" ht="12.75">
      <c r="I298" s="44"/>
      <c r="AD298" s="44"/>
    </row>
    <row r="299" spans="9:30" ht="12.75">
      <c r="I299" s="44"/>
      <c r="AD299" s="44"/>
    </row>
    <row r="300" spans="9:30" ht="12.75">
      <c r="I300" s="44"/>
      <c r="AD300" s="44"/>
    </row>
    <row r="301" spans="9:30" ht="12.75">
      <c r="I301" s="44"/>
      <c r="AD301" s="44"/>
    </row>
    <row r="302" spans="9:30" ht="12.75">
      <c r="I302" s="44"/>
      <c r="AD302" s="44"/>
    </row>
    <row r="303" spans="9:30" ht="12.75">
      <c r="I303" s="44"/>
      <c r="AD303" s="44"/>
    </row>
    <row r="304" spans="9:30" ht="12.75">
      <c r="I304" s="44"/>
      <c r="AD304" s="44"/>
    </row>
    <row r="305" spans="9:30" ht="12.75">
      <c r="I305" s="44"/>
      <c r="AD305" s="44"/>
    </row>
    <row r="306" spans="9:30" ht="12.75">
      <c r="I306" s="44"/>
      <c r="AD306" s="44"/>
    </row>
    <row r="307" spans="9:30" ht="12.75">
      <c r="I307" s="44"/>
      <c r="AD307" s="44"/>
    </row>
    <row r="308" spans="9:30" ht="12.75">
      <c r="I308" s="44"/>
      <c r="AD308" s="44"/>
    </row>
    <row r="309" spans="9:30" ht="12.75">
      <c r="I309" s="44"/>
      <c r="AD309" s="44"/>
    </row>
    <row r="310" spans="9:30" ht="12.75">
      <c r="I310" s="44"/>
      <c r="AD310" s="44"/>
    </row>
    <row r="311" spans="9:30" ht="12.75">
      <c r="I311" s="44"/>
      <c r="AD311" s="44"/>
    </row>
    <row r="312" spans="9:30" ht="12.75">
      <c r="I312" s="44"/>
      <c r="AD312" s="44"/>
    </row>
    <row r="313" spans="9:30" ht="12.75">
      <c r="I313" s="44"/>
      <c r="AD313" s="44"/>
    </row>
    <row r="314" spans="9:30" ht="12.75">
      <c r="I314" s="44"/>
      <c r="AD314" s="44"/>
    </row>
    <row r="315" spans="9:30" ht="12.75">
      <c r="I315" s="44"/>
      <c r="AD315" s="44"/>
    </row>
    <row r="316" spans="9:30" ht="12.75">
      <c r="I316" s="44"/>
      <c r="AD316" s="44"/>
    </row>
    <row r="317" spans="9:30" ht="12.75">
      <c r="I317" s="44"/>
      <c r="AD317" s="44"/>
    </row>
    <row r="318" spans="9:30" ht="12.75">
      <c r="I318" s="44"/>
      <c r="AD318" s="44"/>
    </row>
    <row r="319" spans="9:30" ht="12.75">
      <c r="I319" s="44"/>
      <c r="AD319" s="44"/>
    </row>
    <row r="320" spans="9:30" ht="12.75">
      <c r="I320" s="44"/>
      <c r="AD320" s="44"/>
    </row>
    <row r="321" spans="9:30" ht="12.75">
      <c r="I321" s="44"/>
      <c r="AD321" s="44"/>
    </row>
    <row r="322" spans="9:30" ht="12.75">
      <c r="I322" s="44"/>
      <c r="AD322" s="44"/>
    </row>
    <row r="323" spans="9:30" ht="12.75">
      <c r="I323" s="44"/>
      <c r="AD323" s="44"/>
    </row>
    <row r="324" spans="9:30" ht="12.75">
      <c r="I324" s="44"/>
      <c r="AD324" s="44"/>
    </row>
    <row r="325" spans="9:30" ht="12.75">
      <c r="I325" s="44"/>
      <c r="AD325" s="44"/>
    </row>
    <row r="326" spans="9:30" ht="12.75">
      <c r="I326" s="44"/>
      <c r="AD326" s="44"/>
    </row>
    <row r="327" spans="9:30" ht="12.75">
      <c r="I327" s="44"/>
      <c r="AD327" s="44"/>
    </row>
    <row r="328" spans="9:30" ht="12.75">
      <c r="I328" s="44"/>
      <c r="AD328" s="44"/>
    </row>
    <row r="329" spans="9:30" ht="12.75">
      <c r="I329" s="44"/>
      <c r="AD329" s="44"/>
    </row>
    <row r="330" spans="9:30" ht="12.75">
      <c r="I330" s="44"/>
      <c r="AD330" s="44"/>
    </row>
    <row r="331" spans="9:30" ht="12.75">
      <c r="I331" s="44"/>
      <c r="AD331" s="44"/>
    </row>
    <row r="332" spans="9:30" ht="12.75">
      <c r="I332" s="44"/>
      <c r="AD332" s="44"/>
    </row>
    <row r="333" spans="9:30" ht="12.75">
      <c r="I333" s="44"/>
      <c r="AD333" s="44"/>
    </row>
    <row r="334" spans="9:30" ht="12.75">
      <c r="I334" s="44"/>
      <c r="AD334" s="44"/>
    </row>
    <row r="335" spans="9:30" ht="12.75">
      <c r="I335" s="44"/>
      <c r="AD335" s="44"/>
    </row>
    <row r="336" spans="9:30" ht="12.75">
      <c r="I336" s="44"/>
      <c r="AD336" s="44"/>
    </row>
    <row r="337" spans="9:30" ht="12.75">
      <c r="I337" s="44"/>
      <c r="AD337" s="44"/>
    </row>
    <row r="338" spans="9:30" ht="12.75">
      <c r="I338" s="44"/>
      <c r="AD338" s="44"/>
    </row>
    <row r="339" spans="9:30" ht="12.75">
      <c r="I339" s="44"/>
      <c r="AD339" s="44"/>
    </row>
    <row r="340" spans="9:30" ht="12.75">
      <c r="I340" s="44"/>
      <c r="AD340" s="44"/>
    </row>
    <row r="341" spans="9:30" ht="12.75">
      <c r="I341" s="44"/>
      <c r="AD341" s="44"/>
    </row>
    <row r="342" spans="9:30" ht="12.75">
      <c r="I342" s="44"/>
      <c r="AD342" s="44"/>
    </row>
    <row r="343" spans="9:30" ht="12.75">
      <c r="I343" s="44"/>
      <c r="AD343" s="44"/>
    </row>
    <row r="344" spans="9:30" ht="12.75">
      <c r="I344" s="44"/>
      <c r="AD344" s="44"/>
    </row>
    <row r="345" spans="9:30" ht="12.75">
      <c r="I345" s="44"/>
      <c r="AD345" s="44"/>
    </row>
    <row r="346" spans="9:30" ht="12.75">
      <c r="I346" s="44"/>
      <c r="AD346" s="44"/>
    </row>
    <row r="347" spans="9:30" ht="12.75">
      <c r="I347" s="44"/>
      <c r="AD347" s="44"/>
    </row>
    <row r="348" spans="9:30" ht="12.75">
      <c r="I348" s="44"/>
      <c r="AD348" s="44"/>
    </row>
    <row r="349" spans="9:30" ht="12.75">
      <c r="I349" s="44"/>
      <c r="AD349" s="44"/>
    </row>
    <row r="350" spans="9:30" ht="12.75">
      <c r="I350" s="44"/>
      <c r="AD350" s="44"/>
    </row>
    <row r="351" spans="9:30" ht="12.75">
      <c r="I351" s="44"/>
      <c r="AD351" s="44"/>
    </row>
    <row r="352" spans="9:30" ht="12.75">
      <c r="I352" s="44"/>
      <c r="AD352" s="44"/>
    </row>
    <row r="353" spans="9:30" ht="12.75">
      <c r="I353" s="44"/>
      <c r="AD353" s="44"/>
    </row>
    <row r="354" spans="9:30" ht="12.75">
      <c r="I354" s="44"/>
      <c r="AD354" s="44"/>
    </row>
    <row r="355" spans="9:30" ht="12.75">
      <c r="I355" s="44"/>
      <c r="AD355" s="44"/>
    </row>
    <row r="356" spans="9:30" ht="12.75">
      <c r="I356" s="44"/>
      <c r="AD356" s="44"/>
    </row>
    <row r="357" spans="9:30" ht="12.75">
      <c r="I357" s="44"/>
      <c r="AD357" s="44"/>
    </row>
    <row r="358" spans="9:30" ht="12.75">
      <c r="I358" s="44"/>
      <c r="AD358" s="44"/>
    </row>
    <row r="359" spans="9:30" ht="12.75">
      <c r="I359" s="44"/>
      <c r="AD359" s="44"/>
    </row>
    <row r="360" spans="9:30" ht="12.75">
      <c r="I360" s="44"/>
      <c r="AD360" s="44"/>
    </row>
    <row r="361" spans="9:30" ht="12.75">
      <c r="I361" s="44"/>
      <c r="AD361" s="44"/>
    </row>
    <row r="362" spans="9:30" ht="12.75">
      <c r="I362" s="44"/>
      <c r="AD362" s="44"/>
    </row>
    <row r="363" spans="9:30" ht="12.75">
      <c r="I363" s="44"/>
      <c r="AD363" s="44"/>
    </row>
    <row r="364" spans="9:30" ht="12.75">
      <c r="I364" s="44"/>
      <c r="AD364" s="44"/>
    </row>
    <row r="365" spans="9:30" ht="12.75">
      <c r="I365" s="44"/>
      <c r="AD365" s="44"/>
    </row>
    <row r="366" spans="9:30" ht="12.75">
      <c r="I366" s="44"/>
      <c r="AD366" s="44"/>
    </row>
    <row r="367" spans="9:30" ht="12.75">
      <c r="I367" s="44"/>
      <c r="AD367" s="44"/>
    </row>
    <row r="368" spans="9:30" ht="12.75">
      <c r="I368" s="44"/>
      <c r="AD368" s="44"/>
    </row>
    <row r="369" spans="9:30" ht="12.75">
      <c r="I369" s="44"/>
      <c r="AD369" s="44"/>
    </row>
    <row r="370" spans="9:30" ht="12.75">
      <c r="I370" s="44"/>
      <c r="AD370" s="44"/>
    </row>
    <row r="371" spans="9:30" ht="12.75">
      <c r="I371" s="44"/>
      <c r="AD371" s="44"/>
    </row>
    <row r="372" spans="9:30" ht="12.75">
      <c r="I372" s="44"/>
      <c r="AD372" s="44"/>
    </row>
    <row r="373" spans="9:30" ht="12.75">
      <c r="I373" s="44"/>
      <c r="AD373" s="44"/>
    </row>
    <row r="374" spans="9:30" ht="12.75">
      <c r="I374" s="44"/>
      <c r="AD374" s="44"/>
    </row>
    <row r="375" spans="9:30" ht="12.75">
      <c r="I375" s="44"/>
      <c r="AD375" s="44"/>
    </row>
    <row r="376" spans="9:30" ht="12.75">
      <c r="I376" s="44"/>
      <c r="AD376" s="44"/>
    </row>
    <row r="377" spans="9:30" ht="12.75">
      <c r="I377" s="44"/>
      <c r="AD377" s="44"/>
    </row>
    <row r="378" spans="9:30" ht="12.75">
      <c r="I378" s="44"/>
      <c r="AD378" s="44"/>
    </row>
    <row r="379" spans="9:30" ht="12.75">
      <c r="I379" s="44"/>
      <c r="AD379" s="44"/>
    </row>
    <row r="380" spans="9:30" ht="12.75">
      <c r="I380" s="44"/>
      <c r="AD380" s="44"/>
    </row>
    <row r="381" spans="9:30" ht="12.75">
      <c r="I381" s="44"/>
      <c r="AD381" s="44"/>
    </row>
    <row r="382" spans="9:30" ht="12.75">
      <c r="I382" s="44"/>
      <c r="AD382" s="44"/>
    </row>
    <row r="383" spans="9:30" ht="12.75">
      <c r="I383" s="44"/>
      <c r="AD383" s="44"/>
    </row>
    <row r="384" spans="9:30" ht="12.75">
      <c r="I384" s="44"/>
      <c r="AD384" s="44"/>
    </row>
    <row r="385" spans="9:30" ht="12.75">
      <c r="I385" s="44"/>
      <c r="AD385" s="44"/>
    </row>
    <row r="386" spans="9:30" ht="12.75">
      <c r="I386" s="44"/>
      <c r="AD386" s="44"/>
    </row>
    <row r="387" spans="9:30" ht="12.75">
      <c r="I387" s="44"/>
      <c r="AD387" s="44"/>
    </row>
    <row r="388" spans="9:30" ht="12.75">
      <c r="I388" s="44"/>
      <c r="AD388" s="44"/>
    </row>
    <row r="389" spans="9:30" ht="12.75">
      <c r="I389" s="44"/>
      <c r="AD389" s="44"/>
    </row>
    <row r="390" spans="9:30" ht="12.75">
      <c r="I390" s="44"/>
      <c r="AD390" s="44"/>
    </row>
    <row r="391" spans="9:30" ht="12.75">
      <c r="I391" s="44"/>
      <c r="AD391" s="44"/>
    </row>
    <row r="392" spans="9:30" ht="12.75">
      <c r="I392" s="44"/>
      <c r="AD392" s="44"/>
    </row>
    <row r="393" spans="9:30" ht="12.75">
      <c r="I393" s="44"/>
      <c r="AD393" s="44"/>
    </row>
    <row r="394" spans="9:30" ht="12.75">
      <c r="I394" s="44"/>
      <c r="AD394" s="44"/>
    </row>
    <row r="395" spans="9:30" ht="12.75">
      <c r="I395" s="44"/>
      <c r="AD395" s="44"/>
    </row>
    <row r="396" spans="9:30" ht="12.75">
      <c r="I396" s="44"/>
      <c r="AD396" s="44"/>
    </row>
    <row r="397" spans="9:30" ht="12.75">
      <c r="I397" s="44"/>
      <c r="AD397" s="44"/>
    </row>
    <row r="398" spans="9:30" ht="12.75">
      <c r="I398" s="44"/>
      <c r="AD398" s="44"/>
    </row>
    <row r="399" spans="9:30" ht="12.75">
      <c r="I399" s="44"/>
      <c r="AD399" s="44"/>
    </row>
    <row r="400" spans="9:30" ht="12.75">
      <c r="I400" s="44"/>
      <c r="AD400" s="44"/>
    </row>
    <row r="401" spans="9:30" ht="12.75">
      <c r="I401" s="44"/>
      <c r="AD401" s="44"/>
    </row>
    <row r="402" spans="9:30" ht="12.75">
      <c r="I402" s="44"/>
      <c r="AD402" s="44"/>
    </row>
    <row r="403" spans="9:30" ht="12.75">
      <c r="I403" s="44"/>
      <c r="AD403" s="44"/>
    </row>
    <row r="404" spans="9:30" ht="12.75">
      <c r="I404" s="44"/>
      <c r="AD404" s="44"/>
    </row>
    <row r="405" spans="9:30" ht="12.75">
      <c r="I405" s="44"/>
      <c r="AD405" s="44"/>
    </row>
    <row r="406" spans="9:30" ht="12.75">
      <c r="I406" s="44"/>
      <c r="AD406" s="44"/>
    </row>
    <row r="407" spans="9:30" ht="12.75">
      <c r="I407" s="44"/>
      <c r="AD407" s="44"/>
    </row>
    <row r="408" spans="9:30" ht="12.75">
      <c r="I408" s="44"/>
      <c r="AD408" s="44"/>
    </row>
    <row r="409" spans="9:30" ht="12.75">
      <c r="I409" s="44"/>
      <c r="AD409" s="44"/>
    </row>
    <row r="410" spans="9:30" ht="12.75">
      <c r="I410" s="44"/>
      <c r="AD410" s="44"/>
    </row>
    <row r="411" spans="9:30" ht="12.75">
      <c r="I411" s="44"/>
      <c r="AD411" s="44"/>
    </row>
    <row r="412" spans="9:30" ht="12.75">
      <c r="I412" s="44"/>
      <c r="AD412" s="44"/>
    </row>
    <row r="413" spans="9:30" ht="12.75">
      <c r="I413" s="44"/>
      <c r="AD413" s="44"/>
    </row>
    <row r="414" spans="9:30" ht="12.75">
      <c r="I414" s="44"/>
      <c r="AD414" s="44"/>
    </row>
    <row r="415" spans="9:30" ht="12.75">
      <c r="I415" s="44"/>
      <c r="AD415" s="44"/>
    </row>
    <row r="416" spans="9:30" ht="12.75">
      <c r="I416" s="44"/>
      <c r="AD416" s="44"/>
    </row>
    <row r="417" spans="9:30" ht="12.75">
      <c r="I417" s="44"/>
      <c r="AD417" s="44"/>
    </row>
    <row r="418" spans="9:30" ht="12.75">
      <c r="I418" s="44"/>
      <c r="AD418" s="44"/>
    </row>
    <row r="419" spans="9:30" ht="12.75">
      <c r="I419" s="44"/>
      <c r="AD419" s="44"/>
    </row>
    <row r="420" spans="9:30" ht="12.75">
      <c r="I420" s="44"/>
      <c r="AD420" s="44"/>
    </row>
    <row r="421" spans="9:30" ht="12.75">
      <c r="I421" s="44"/>
      <c r="AD421" s="44"/>
    </row>
    <row r="422" spans="9:30" ht="12.75">
      <c r="I422" s="44"/>
      <c r="AD422" s="44"/>
    </row>
    <row r="423" spans="9:30" ht="12.75">
      <c r="I423" s="44"/>
      <c r="AD423" s="44"/>
    </row>
    <row r="424" spans="9:30" ht="12.75">
      <c r="I424" s="44"/>
      <c r="AD424" s="44"/>
    </row>
    <row r="425" spans="9:30" ht="12.75">
      <c r="I425" s="44"/>
      <c r="AD425" s="44"/>
    </row>
    <row r="426" spans="9:30" ht="12.75">
      <c r="I426" s="44"/>
      <c r="AD426" s="44"/>
    </row>
    <row r="427" spans="9:30" ht="12.75">
      <c r="I427" s="44"/>
      <c r="AD427" s="44"/>
    </row>
    <row r="428" spans="9:30" ht="12.75">
      <c r="I428" s="44"/>
      <c r="AD428" s="44"/>
    </row>
    <row r="429" spans="9:30" ht="12.75">
      <c r="I429" s="44"/>
      <c r="AD429" s="44"/>
    </row>
    <row r="430" spans="9:30" ht="12.75">
      <c r="I430" s="44"/>
      <c r="AD430" s="44"/>
    </row>
    <row r="431" spans="9:30" ht="12.75">
      <c r="I431" s="44"/>
      <c r="AD431" s="44"/>
    </row>
    <row r="432" spans="9:30" ht="12.75">
      <c r="I432" s="44"/>
      <c r="AD432" s="44"/>
    </row>
    <row r="433" spans="9:30" ht="12.75">
      <c r="I433" s="44"/>
      <c r="AD433" s="44"/>
    </row>
    <row r="434" spans="9:30" ht="12.75">
      <c r="I434" s="44"/>
      <c r="AD434" s="44"/>
    </row>
    <row r="435" spans="9:30" ht="12.75">
      <c r="I435" s="44"/>
      <c r="AD435" s="44"/>
    </row>
    <row r="436" spans="9:30" ht="12.75">
      <c r="I436" s="44"/>
      <c r="AD436" s="44"/>
    </row>
    <row r="437" spans="9:30" ht="12.75">
      <c r="I437" s="44"/>
      <c r="AD437" s="44"/>
    </row>
    <row r="438" spans="9:30" ht="12.75">
      <c r="I438" s="44"/>
      <c r="AD438" s="44"/>
    </row>
    <row r="439" spans="9:30" ht="12.75">
      <c r="I439" s="44"/>
      <c r="AD439" s="44"/>
    </row>
    <row r="440" spans="9:30" ht="12.75">
      <c r="I440" s="44"/>
      <c r="AD440" s="44"/>
    </row>
    <row r="441" spans="9:30" ht="12.75">
      <c r="I441" s="44"/>
      <c r="AD441" s="44"/>
    </row>
    <row r="442" spans="9:30" ht="12.75">
      <c r="I442" s="44"/>
      <c r="AD442" s="44"/>
    </row>
    <row r="443" spans="9:30" ht="12.75">
      <c r="I443" s="44"/>
      <c r="AD443" s="44"/>
    </row>
    <row r="444" spans="9:30" ht="12.75">
      <c r="I444" s="44"/>
      <c r="AD444" s="44"/>
    </row>
    <row r="445" spans="9:30" ht="12.75">
      <c r="I445" s="44"/>
      <c r="AD445" s="44"/>
    </row>
    <row r="446" spans="9:30" ht="12.75">
      <c r="I446" s="44"/>
      <c r="AD446" s="44"/>
    </row>
    <row r="447" spans="9:30" ht="12.75">
      <c r="I447" s="44"/>
      <c r="AD447" s="44"/>
    </row>
    <row r="448" spans="9:30" ht="12.75">
      <c r="I448" s="44"/>
      <c r="AD448" s="44"/>
    </row>
    <row r="449" spans="9:30" ht="12.75">
      <c r="I449" s="44"/>
      <c r="AD449" s="44"/>
    </row>
    <row r="450" spans="9:30" ht="12.75">
      <c r="I450" s="44"/>
      <c r="AD450" s="44"/>
    </row>
    <row r="451" spans="9:30" ht="12.75">
      <c r="I451" s="44"/>
      <c r="AD451" s="44"/>
    </row>
    <row r="452" spans="9:30" ht="12.75">
      <c r="I452" s="44"/>
      <c r="AD452" s="44"/>
    </row>
    <row r="453" spans="9:30" ht="12.75">
      <c r="I453" s="44"/>
      <c r="AD453" s="44"/>
    </row>
    <row r="454" spans="9:30" ht="12.75">
      <c r="I454" s="44"/>
      <c r="AD454" s="44"/>
    </row>
    <row r="455" spans="9:30" ht="12.75">
      <c r="I455" s="44"/>
      <c r="AD455" s="44"/>
    </row>
    <row r="456" spans="9:30" ht="12.75">
      <c r="I456" s="44"/>
      <c r="AD456" s="44"/>
    </row>
    <row r="457" spans="9:30" ht="12.75">
      <c r="I457" s="44"/>
      <c r="AD457" s="44"/>
    </row>
    <row r="458" spans="9:30" ht="12.75">
      <c r="I458" s="44"/>
      <c r="AD458" s="44"/>
    </row>
    <row r="459" spans="9:30" ht="12.75">
      <c r="I459" s="44"/>
      <c r="AD459" s="44"/>
    </row>
    <row r="460" spans="9:30" ht="12.75">
      <c r="I460" s="44"/>
      <c r="AD460" s="44"/>
    </row>
    <row r="461" spans="9:30" ht="12.75">
      <c r="I461" s="44"/>
      <c r="AD461" s="44"/>
    </row>
    <row r="462" spans="9:30" ht="12.75">
      <c r="I462" s="44"/>
      <c r="AD462" s="44"/>
    </row>
    <row r="463" spans="9:30" ht="12.75">
      <c r="I463" s="44"/>
      <c r="AD463" s="44"/>
    </row>
    <row r="464" spans="9:30" ht="12.75">
      <c r="I464" s="44"/>
      <c r="AD464" s="44"/>
    </row>
    <row r="465" spans="9:30" ht="12.75">
      <c r="I465" s="44"/>
      <c r="AD465" s="44"/>
    </row>
    <row r="466" spans="9:30" ht="12.75">
      <c r="I466" s="44"/>
      <c r="AD466" s="44"/>
    </row>
    <row r="467" spans="9:30" ht="12.75">
      <c r="I467" s="44"/>
      <c r="AD467" s="44"/>
    </row>
    <row r="468" spans="9:30" ht="12.75">
      <c r="I468" s="44"/>
      <c r="AD468" s="44"/>
    </row>
    <row r="469" spans="9:30" ht="12.75">
      <c r="I469" s="44"/>
      <c r="AD469" s="44"/>
    </row>
    <row r="470" spans="9:30" ht="12.75">
      <c r="I470" s="44"/>
      <c r="AD470" s="44"/>
    </row>
    <row r="471" spans="9:30" ht="12.75">
      <c r="I471" s="44"/>
      <c r="AD471" s="44"/>
    </row>
    <row r="472" spans="9:30" ht="12.75">
      <c r="I472" s="44"/>
      <c r="AD472" s="44"/>
    </row>
    <row r="473" spans="9:30" ht="12.75">
      <c r="I473" s="44"/>
      <c r="AD473" s="44"/>
    </row>
    <row r="474" spans="9:30" ht="12.75">
      <c r="I474" s="44"/>
      <c r="AD474" s="44"/>
    </row>
    <row r="475" spans="9:30" ht="12.75">
      <c r="I475" s="44"/>
      <c r="AD475" s="44"/>
    </row>
    <row r="476" spans="9:30" ht="12.75">
      <c r="I476" s="44"/>
      <c r="AD476" s="44"/>
    </row>
    <row r="477" spans="9:30" ht="12.75">
      <c r="I477" s="44"/>
      <c r="AD477" s="44"/>
    </row>
    <row r="478" spans="9:30" ht="12.75">
      <c r="I478" s="44"/>
      <c r="AD478" s="44"/>
    </row>
    <row r="479" spans="9:30" ht="12.75">
      <c r="I479" s="44"/>
      <c r="AD479" s="44"/>
    </row>
    <row r="480" spans="9:30" ht="12.75">
      <c r="I480" s="44"/>
      <c r="AD480" s="44"/>
    </row>
    <row r="481" spans="9:30" ht="12.75">
      <c r="I481" s="44"/>
      <c r="AD481" s="44"/>
    </row>
    <row r="482" spans="9:30" ht="12.75">
      <c r="I482" s="44"/>
      <c r="AD482" s="44"/>
    </row>
    <row r="483" spans="9:30" ht="12.75">
      <c r="I483" s="44"/>
      <c r="AD483" s="44"/>
    </row>
    <row r="484" spans="9:30" ht="12.75">
      <c r="I484" s="44"/>
      <c r="AD484" s="44"/>
    </row>
    <row r="485" spans="9:30" ht="12.75">
      <c r="I485" s="44"/>
      <c r="AD485" s="44"/>
    </row>
    <row r="486" spans="9:30" ht="12.75">
      <c r="I486" s="44"/>
      <c r="AD486" s="44"/>
    </row>
    <row r="487" spans="9:30" ht="12.75">
      <c r="I487" s="44"/>
      <c r="AD487" s="44"/>
    </row>
    <row r="488" spans="9:30" ht="12.75">
      <c r="I488" s="44"/>
      <c r="AD488" s="44"/>
    </row>
    <row r="489" spans="9:30" ht="12.75">
      <c r="I489" s="44"/>
      <c r="AD489" s="44"/>
    </row>
    <row r="490" spans="9:30" ht="12.75">
      <c r="I490" s="44"/>
      <c r="AD490" s="44"/>
    </row>
    <row r="491" spans="9:30" ht="12.75">
      <c r="I491" s="44"/>
      <c r="AD491" s="44"/>
    </row>
    <row r="492" spans="9:30" ht="12.75">
      <c r="I492" s="44"/>
      <c r="AD492" s="44"/>
    </row>
    <row r="493" spans="9:30" ht="12.75">
      <c r="I493" s="44"/>
      <c r="AD493" s="44"/>
    </row>
    <row r="494" spans="9:30" ht="12.75">
      <c r="I494" s="44"/>
      <c r="AD494" s="44"/>
    </row>
    <row r="495" spans="9:30" ht="12.75">
      <c r="I495" s="44"/>
      <c r="AD495" s="44"/>
    </row>
    <row r="496" spans="9:30" ht="12.75">
      <c r="I496" s="44"/>
      <c r="AD496" s="44"/>
    </row>
    <row r="497" spans="9:30" ht="12.75">
      <c r="I497" s="44"/>
      <c r="AD497" s="44"/>
    </row>
    <row r="498" spans="9:30" ht="12.75">
      <c r="I498" s="44"/>
      <c r="AD498" s="44"/>
    </row>
    <row r="499" spans="9:30" ht="12.75">
      <c r="I499" s="44"/>
      <c r="AD499" s="44"/>
    </row>
    <row r="500" spans="9:30" ht="12.75">
      <c r="I500" s="44"/>
      <c r="AD500" s="44"/>
    </row>
    <row r="501" spans="9:30" ht="12.75">
      <c r="I501" s="44"/>
      <c r="AD501" s="44"/>
    </row>
    <row r="502" spans="9:30" ht="12.75">
      <c r="I502" s="44"/>
      <c r="AD502" s="44"/>
    </row>
    <row r="503" spans="9:30" ht="12.75">
      <c r="I503" s="44"/>
      <c r="AD503" s="44"/>
    </row>
    <row r="504" spans="9:30" ht="12.75">
      <c r="I504" s="44"/>
      <c r="AD504" s="44"/>
    </row>
    <row r="505" spans="9:30" ht="12.75">
      <c r="I505" s="44"/>
      <c r="AD505" s="44"/>
    </row>
    <row r="506" spans="9:30" ht="12.75">
      <c r="I506" s="44"/>
      <c r="AD506" s="44"/>
    </row>
    <row r="507" spans="9:30" ht="12.75">
      <c r="I507" s="44"/>
      <c r="AD507" s="44"/>
    </row>
  </sheetData>
  <autoFilter ref="A4:DK212"/>
  <mergeCells count="2">
    <mergeCell ref="B1:D1"/>
    <mergeCell ref="DJ3:D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1"/>
  <sheetViews>
    <sheetView workbookViewId="0" topLeftCell="A13">
      <selection activeCell="L27" sqref="L27"/>
    </sheetView>
  </sheetViews>
  <sheetFormatPr defaultColWidth="11.421875" defaultRowHeight="12.75"/>
  <cols>
    <col min="2" max="2" width="12.57421875" style="0" customWidth="1"/>
    <col min="3" max="3" width="14.421875" style="0" customWidth="1"/>
    <col min="4" max="4" width="23.421875" style="0" customWidth="1"/>
    <col min="5" max="11" width="9.7109375" style="0" customWidth="1"/>
    <col min="12" max="12" width="16.140625" style="0" customWidth="1"/>
  </cols>
  <sheetData>
    <row r="2" ht="12.75">
      <c r="B2" t="s">
        <v>300</v>
      </c>
    </row>
    <row r="4" ht="12.75">
      <c r="C4" t="s">
        <v>299</v>
      </c>
    </row>
    <row r="5" ht="12.75">
      <c r="C5" t="s">
        <v>301</v>
      </c>
    </row>
    <row r="7" ht="12.75">
      <c r="C7" t="s">
        <v>302</v>
      </c>
    </row>
    <row r="8" ht="12.75">
      <c r="C8" t="s">
        <v>287</v>
      </c>
    </row>
    <row r="9" ht="12.75">
      <c r="C9" t="s">
        <v>288</v>
      </c>
    </row>
    <row r="10" ht="12.75">
      <c r="C10" t="s">
        <v>289</v>
      </c>
    </row>
    <row r="13" ht="13.5" thickBot="1"/>
    <row r="14" spans="2:4" ht="25.5">
      <c r="B14" s="46" t="s">
        <v>284</v>
      </c>
      <c r="C14" s="47" t="s">
        <v>285</v>
      </c>
      <c r="D14" s="48" t="s">
        <v>286</v>
      </c>
    </row>
    <row r="15" spans="2:4" ht="13.5" thickBot="1">
      <c r="B15" s="49">
        <v>739000</v>
      </c>
      <c r="C15" s="50">
        <f>SUM(B15/6.56)</f>
        <v>112652.43902439025</v>
      </c>
      <c r="D15" s="51">
        <f>SUM(C15*1.176)</f>
        <v>132479.26829268291</v>
      </c>
    </row>
    <row r="16" spans="2:4" ht="12.75">
      <c r="B16" s="57"/>
      <c r="C16" s="57"/>
      <c r="D16" s="57"/>
    </row>
    <row r="17" spans="2:4" ht="12.75">
      <c r="B17" s="57"/>
      <c r="C17" s="57"/>
      <c r="D17" s="57"/>
    </row>
    <row r="18" spans="2:4" ht="12.75">
      <c r="B18" s="57"/>
      <c r="C18" s="57"/>
      <c r="D18" s="57"/>
    </row>
    <row r="19" spans="2:4" ht="12.75">
      <c r="B19" s="57"/>
      <c r="C19" s="57"/>
      <c r="D19" s="57"/>
    </row>
    <row r="20" ht="13.5" thickBot="1"/>
    <row r="21" spans="3:11" ht="27" customHeight="1" thickBot="1">
      <c r="C21" s="65"/>
      <c r="D21" s="82" t="s">
        <v>307</v>
      </c>
      <c r="E21" s="83" t="s">
        <v>246</v>
      </c>
      <c r="F21" s="84" t="s">
        <v>295</v>
      </c>
      <c r="G21" s="84" t="s">
        <v>296</v>
      </c>
      <c r="H21" s="84" t="s">
        <v>297</v>
      </c>
      <c r="I21" s="84" t="s">
        <v>298</v>
      </c>
      <c r="J21" s="84" t="s">
        <v>247</v>
      </c>
      <c r="K21" s="85" t="s">
        <v>314</v>
      </c>
    </row>
    <row r="22" spans="3:11" ht="12.75">
      <c r="C22" s="92" t="s">
        <v>310</v>
      </c>
      <c r="D22" s="78" t="s">
        <v>293</v>
      </c>
      <c r="E22" s="75">
        <v>5378</v>
      </c>
      <c r="F22" s="73">
        <v>53780</v>
      </c>
      <c r="G22" s="73">
        <v>101824</v>
      </c>
      <c r="H22" s="73">
        <v>162417</v>
      </c>
      <c r="I22" s="73">
        <v>159907</v>
      </c>
      <c r="J22" s="73">
        <v>2212170</v>
      </c>
      <c r="K22" s="74">
        <v>411</v>
      </c>
    </row>
    <row r="23" spans="3:11" ht="12.75">
      <c r="C23" s="93"/>
      <c r="D23" s="53" t="s">
        <v>290</v>
      </c>
      <c r="E23" s="76">
        <v>11114</v>
      </c>
      <c r="F23" s="55">
        <v>22587</v>
      </c>
      <c r="G23" s="55">
        <v>29220</v>
      </c>
      <c r="H23" s="55">
        <v>48402</v>
      </c>
      <c r="I23" s="55">
        <v>65791</v>
      </c>
      <c r="J23" s="55">
        <v>2151219</v>
      </c>
      <c r="K23" s="72">
        <v>193</v>
      </c>
    </row>
    <row r="24" spans="3:11" ht="12.75">
      <c r="C24" s="93"/>
      <c r="D24" s="53" t="s">
        <v>291</v>
      </c>
      <c r="E24" s="76">
        <v>10756</v>
      </c>
      <c r="F24" s="55">
        <v>22229</v>
      </c>
      <c r="G24" s="55">
        <v>51270</v>
      </c>
      <c r="H24" s="55">
        <v>79774</v>
      </c>
      <c r="I24" s="55">
        <v>82284</v>
      </c>
      <c r="J24" s="55">
        <v>613814</v>
      </c>
      <c r="K24" s="72">
        <v>57</v>
      </c>
    </row>
    <row r="25" spans="3:11" ht="12.75">
      <c r="C25" s="93" t="s">
        <v>311</v>
      </c>
      <c r="D25" s="53" t="s">
        <v>292</v>
      </c>
      <c r="E25" s="94" t="s">
        <v>313</v>
      </c>
      <c r="F25" s="95"/>
      <c r="G25" s="95"/>
      <c r="H25" s="95"/>
      <c r="I25" s="95"/>
      <c r="J25" s="95"/>
      <c r="K25" s="52">
        <v>85</v>
      </c>
    </row>
    <row r="26" spans="3:11" ht="12.75">
      <c r="C26" s="93"/>
      <c r="D26" s="53" t="s">
        <v>303</v>
      </c>
      <c r="E26" s="96">
        <v>758304</v>
      </c>
      <c r="F26" s="95"/>
      <c r="G26" s="95"/>
      <c r="H26" s="95"/>
      <c r="I26" s="95"/>
      <c r="J26" s="95"/>
      <c r="K26" s="52"/>
    </row>
    <row r="27" spans="3:11" ht="13.5" thickBot="1">
      <c r="C27" s="100"/>
      <c r="D27" s="70" t="s">
        <v>294</v>
      </c>
      <c r="E27" s="97" t="s">
        <v>304</v>
      </c>
      <c r="F27" s="98"/>
      <c r="G27" s="98"/>
      <c r="H27" s="98"/>
      <c r="I27" s="98"/>
      <c r="J27" s="98"/>
      <c r="K27" s="64">
        <v>10.3</v>
      </c>
    </row>
    <row r="28" ht="12.75">
      <c r="C28" t="s">
        <v>312</v>
      </c>
    </row>
    <row r="32" ht="13.5" thickBot="1"/>
    <row r="33" spans="3:12" ht="26.25" thickBot="1">
      <c r="C33" s="65"/>
      <c r="D33" s="82" t="s">
        <v>307</v>
      </c>
      <c r="E33" s="83" t="s">
        <v>246</v>
      </c>
      <c r="F33" s="84" t="s">
        <v>295</v>
      </c>
      <c r="G33" s="84" t="s">
        <v>296</v>
      </c>
      <c r="H33" s="84" t="s">
        <v>297</v>
      </c>
      <c r="I33" s="84" t="s">
        <v>298</v>
      </c>
      <c r="J33" s="84" t="s">
        <v>247</v>
      </c>
      <c r="K33" s="85" t="s">
        <v>314</v>
      </c>
      <c r="L33" s="67"/>
    </row>
    <row r="34" spans="3:12" ht="12.75">
      <c r="C34" s="92" t="s">
        <v>306</v>
      </c>
      <c r="D34" s="78" t="s">
        <v>293</v>
      </c>
      <c r="E34" s="75">
        <v>10935</v>
      </c>
      <c r="F34" s="73">
        <v>62923</v>
      </c>
      <c r="G34" s="73">
        <v>93578</v>
      </c>
      <c r="H34" s="73">
        <v>114373</v>
      </c>
      <c r="I34" s="73">
        <v>135347</v>
      </c>
      <c r="J34" s="73">
        <v>430243</v>
      </c>
      <c r="K34" s="80">
        <v>39</v>
      </c>
      <c r="L34" s="68"/>
    </row>
    <row r="35" spans="3:12" ht="12.75">
      <c r="C35" s="93"/>
      <c r="D35" s="53" t="s">
        <v>290</v>
      </c>
      <c r="E35" s="76">
        <v>11473</v>
      </c>
      <c r="F35" s="55">
        <v>42128</v>
      </c>
      <c r="G35" s="55">
        <v>59875</v>
      </c>
      <c r="H35" s="55">
        <v>73141</v>
      </c>
      <c r="I35" s="55">
        <v>97880</v>
      </c>
      <c r="J35" s="55">
        <v>218707</v>
      </c>
      <c r="K35" s="81">
        <v>19</v>
      </c>
      <c r="L35" s="68"/>
    </row>
    <row r="36" spans="3:12" ht="12.75">
      <c r="C36" s="93"/>
      <c r="D36" s="53" t="s">
        <v>291</v>
      </c>
      <c r="E36" s="76">
        <v>13086</v>
      </c>
      <c r="F36" s="55">
        <v>32626</v>
      </c>
      <c r="G36" s="55">
        <v>56290</v>
      </c>
      <c r="H36" s="55">
        <v>56648</v>
      </c>
      <c r="I36" s="55">
        <v>72245</v>
      </c>
      <c r="J36" s="55">
        <v>170484</v>
      </c>
      <c r="K36" s="81">
        <v>13</v>
      </c>
      <c r="L36" s="68"/>
    </row>
    <row r="37" spans="3:11" ht="13.5" thickBot="1">
      <c r="C37" s="100"/>
      <c r="D37" s="70" t="s">
        <v>309</v>
      </c>
      <c r="E37" s="77"/>
      <c r="F37" s="54"/>
      <c r="G37" s="63">
        <v>250975</v>
      </c>
      <c r="H37" s="63">
        <v>188231</v>
      </c>
      <c r="I37" s="54"/>
      <c r="J37" s="54"/>
      <c r="K37" s="70"/>
    </row>
    <row r="38" spans="3:7" ht="14.25">
      <c r="C38" t="s">
        <v>305</v>
      </c>
      <c r="G38" t="s">
        <v>308</v>
      </c>
    </row>
    <row r="45" ht="13.5" thickBot="1"/>
    <row r="46" spans="3:9" ht="26.25" thickBot="1">
      <c r="C46" s="65"/>
      <c r="D46" s="82" t="s">
        <v>307</v>
      </c>
      <c r="E46" s="83" t="s">
        <v>295</v>
      </c>
      <c r="F46" s="84" t="s">
        <v>296</v>
      </c>
      <c r="G46" s="84" t="s">
        <v>297</v>
      </c>
      <c r="H46" s="86" t="s">
        <v>298</v>
      </c>
      <c r="I46" s="87" t="s">
        <v>314</v>
      </c>
    </row>
    <row r="47" spans="3:10" ht="12.75">
      <c r="C47" s="99" t="s">
        <v>306</v>
      </c>
      <c r="D47" s="71" t="s">
        <v>293</v>
      </c>
      <c r="E47" s="79">
        <v>69735</v>
      </c>
      <c r="F47" s="61">
        <v>96804</v>
      </c>
      <c r="G47" s="61">
        <v>117779</v>
      </c>
      <c r="H47" s="62">
        <v>132479</v>
      </c>
      <c r="I47" s="66">
        <v>1.9</v>
      </c>
      <c r="J47" s="69"/>
    </row>
    <row r="48" spans="3:10" ht="12.75">
      <c r="C48" s="93"/>
      <c r="D48" s="53" t="s">
        <v>290</v>
      </c>
      <c r="E48" s="76">
        <v>42128</v>
      </c>
      <c r="F48" s="55">
        <v>50914</v>
      </c>
      <c r="G48" s="55">
        <v>73141</v>
      </c>
      <c r="H48" s="56">
        <v>97880</v>
      </c>
      <c r="I48" s="59">
        <v>2.3</v>
      </c>
      <c r="J48" s="69"/>
    </row>
    <row r="49" spans="3:10" ht="12.75">
      <c r="C49" s="93"/>
      <c r="D49" s="53" t="s">
        <v>291</v>
      </c>
      <c r="E49" s="76">
        <v>32626</v>
      </c>
      <c r="F49" s="55">
        <v>47865</v>
      </c>
      <c r="G49" s="55">
        <v>56648</v>
      </c>
      <c r="H49" s="56">
        <v>61432</v>
      </c>
      <c r="I49" s="59">
        <v>1.9</v>
      </c>
      <c r="J49" s="69"/>
    </row>
    <row r="50" spans="3:10" ht="13.5" thickBot="1">
      <c r="C50" s="100"/>
      <c r="D50" s="70" t="s">
        <v>309</v>
      </c>
      <c r="E50" s="77"/>
      <c r="F50" s="63">
        <v>250975</v>
      </c>
      <c r="G50" s="63">
        <v>188231</v>
      </c>
      <c r="H50" s="64"/>
      <c r="I50" s="60"/>
      <c r="J50" s="58"/>
    </row>
    <row r="51" ht="14.25">
      <c r="C51" t="s">
        <v>305</v>
      </c>
    </row>
  </sheetData>
  <mergeCells count="7">
    <mergeCell ref="C47:C50"/>
    <mergeCell ref="C34:C37"/>
    <mergeCell ref="C25:C27"/>
    <mergeCell ref="C22:C24"/>
    <mergeCell ref="E25:J25"/>
    <mergeCell ref="E26:J26"/>
    <mergeCell ref="E27:J2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onema</dc:creator>
  <cp:keywords/>
  <dc:description/>
  <cp:lastModifiedBy>cpie1</cp:lastModifiedBy>
  <dcterms:created xsi:type="dcterms:W3CDTF">2009-04-22T15:13:33Z</dcterms:created>
  <dcterms:modified xsi:type="dcterms:W3CDTF">2011-04-26T09:12:29Z</dcterms:modified>
  <cp:category/>
  <cp:version/>
  <cp:contentType/>
  <cp:contentStatus/>
</cp:coreProperties>
</file>